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10320" windowHeight="2850" firstSheet="7" activeTab="8"/>
  </bookViews>
  <sheets>
    <sheet name="ТТ (графік) дневное орієнтовний" sheetId="1" r:id="rId1"/>
    <sheet name="ТТ-план (дневное) орієнтовний" sheetId="2" r:id="rId2"/>
    <sheet name="ТТ (графік) дневное навчальний" sheetId="3" r:id="rId3"/>
    <sheet name="ТТ (план) дневное навчальний" sheetId="4" r:id="rId4"/>
    <sheet name="ТТ (графік) дневное орієнто (2)" sheetId="5" r:id="rId5"/>
    <sheet name="ТТ-план (дневное) орієнтовн (2)" sheetId="6" r:id="rId6"/>
    <sheet name="График " sheetId="7" r:id="rId7"/>
    <sheet name="График" sheetId="8" r:id="rId8"/>
    <sheet name="План" sheetId="9" r:id="rId9"/>
  </sheets>
  <definedNames>
    <definedName name="_xlnm.Print_Area" localSheetId="7">'График'!$A$1:$BR$56</definedName>
    <definedName name="_xlnm.Print_Area" localSheetId="6">'График '!$A$1:$BR$51</definedName>
    <definedName name="_xlnm.Print_Area" localSheetId="8">'План'!$A$1:$BS$105</definedName>
    <definedName name="_xlnm.Print_Area" localSheetId="2">'ТТ (графік) дневное навчальний'!$A$1:$BB$37</definedName>
    <definedName name="_xlnm.Print_Area" localSheetId="4">'ТТ (графік) дневное орієнто (2)'!$A$1:$BB$37</definedName>
    <definedName name="_xlnm.Print_Area" localSheetId="0">'ТТ (графік) дневное орієнтовний'!$A$1:$BB$37</definedName>
    <definedName name="_xlnm.Print_Area" localSheetId="3">'ТТ (план) дневное навчальний'!$A$1:$V$160</definedName>
    <definedName name="_xlnm.Print_Area" localSheetId="5">'ТТ-план (дневное) орієнтовн (2)'!$A$1:$V$140</definedName>
    <definedName name="_xlnm.Print_Area" localSheetId="1">'ТТ-план (дневное) орієнтовний'!$A$1:$V$140</definedName>
  </definedNames>
  <calcPr fullCalcOnLoad="1" refMode="R1C1"/>
</workbook>
</file>

<file path=xl/sharedStrings.xml><?xml version="1.0" encoding="utf-8"?>
<sst xmlns="http://schemas.openxmlformats.org/spreadsheetml/2006/main" count="1851" uniqueCount="664">
  <si>
    <t>НОРМАТИВНА ЧАСТИНА</t>
  </si>
  <si>
    <t>Історія України</t>
  </si>
  <si>
    <t>Економічна теорія</t>
  </si>
  <si>
    <t>Основи філософських знань</t>
  </si>
  <si>
    <t>Соціологія</t>
  </si>
  <si>
    <t>Культурологія</t>
  </si>
  <si>
    <t>Всього за циклом:</t>
  </si>
  <si>
    <t>Інженерна графіка</t>
  </si>
  <si>
    <t>Основи технічної механіки</t>
  </si>
  <si>
    <t>Основи електротехніки</t>
  </si>
  <si>
    <t>Гідравліка</t>
  </si>
  <si>
    <t>Інженерна геодезія</t>
  </si>
  <si>
    <t>Основи екології</t>
  </si>
  <si>
    <t>Безпека життєдіяльності</t>
  </si>
  <si>
    <t>Техніка користування ЕОМ</t>
  </si>
  <si>
    <t>Теплотехніка</t>
  </si>
  <si>
    <t>Гідравлічні машини</t>
  </si>
  <si>
    <t>Матеріалознавство</t>
  </si>
  <si>
    <t>Кількість годин</t>
  </si>
  <si>
    <t>З них</t>
  </si>
  <si>
    <t>ІІІ курс</t>
  </si>
  <si>
    <t>НАЙМЕНУВАННЯ ДИСЦИПЛІН</t>
  </si>
  <si>
    <t>№                                      п/п</t>
  </si>
  <si>
    <t>Теплопостачання</t>
  </si>
  <si>
    <t>Теплотехнічне обладнання</t>
  </si>
  <si>
    <t>Монтаж, наладка і експлуатація теплотехнічного обладнання</t>
  </si>
  <si>
    <t>Автоматизація теплових процесів</t>
  </si>
  <si>
    <t>Економіка і планування виробництва</t>
  </si>
  <si>
    <t>Всього нормативної частини:</t>
  </si>
  <si>
    <t>ВИБІРКОВА ЧАСТИНА</t>
  </si>
  <si>
    <t>Хімія</t>
  </si>
  <si>
    <t>Теплотехнічні вимірювання</t>
  </si>
  <si>
    <t>Основи будівельного діла</t>
  </si>
  <si>
    <t>Спецкреслення</t>
  </si>
  <si>
    <t>Основи газопостачання</t>
  </si>
  <si>
    <t>Дипломне проектування</t>
  </si>
  <si>
    <t>Всього вибіркової частини:</t>
  </si>
  <si>
    <t>Р А З О М :</t>
  </si>
  <si>
    <t>вересень</t>
  </si>
  <si>
    <t>29.09 - 05.10</t>
  </si>
  <si>
    <t>жовтень</t>
  </si>
  <si>
    <t>27.10 - 02.11</t>
  </si>
  <si>
    <t>листопад</t>
  </si>
  <si>
    <t>грудень</t>
  </si>
  <si>
    <t>29.12 - 04.01</t>
  </si>
  <si>
    <t>січень</t>
  </si>
  <si>
    <t>26.01 - 01.02</t>
  </si>
  <si>
    <t>лютий</t>
  </si>
  <si>
    <t>23.02 - 01.03</t>
  </si>
  <si>
    <t>березень</t>
  </si>
  <si>
    <t>30.03 - 05.04</t>
  </si>
  <si>
    <t>квітень</t>
  </si>
  <si>
    <t>27.04 - 03.05</t>
  </si>
  <si>
    <t>травень</t>
  </si>
  <si>
    <t>червень</t>
  </si>
  <si>
    <t>29.06 - 05.07</t>
  </si>
  <si>
    <t>липень</t>
  </si>
  <si>
    <t>27.07 - 02.08</t>
  </si>
  <si>
    <t>серпень</t>
  </si>
  <si>
    <t>ІІІ</t>
  </si>
  <si>
    <t>ІV</t>
  </si>
  <si>
    <t>К У Р С И</t>
  </si>
  <si>
    <t>Міністерство освіти і науки України</t>
  </si>
  <si>
    <t>Горлівський житлово-комунальний технікум</t>
  </si>
  <si>
    <t>І.  Г Р А Ф І К    Н А В Ч А Л Ь Н О Г О   П Р О Ц Е С У</t>
  </si>
  <si>
    <t>Позначення:</t>
  </si>
  <si>
    <t>сесія</t>
  </si>
  <si>
    <t>(в т.ч. держатестація)</t>
  </si>
  <si>
    <t>Канікули</t>
  </si>
  <si>
    <t>___________________Ю.Й.Мазанік</t>
  </si>
  <si>
    <t>=</t>
  </si>
  <si>
    <t>Х</t>
  </si>
  <si>
    <t>2д</t>
  </si>
  <si>
    <t>"____"_________________200___р.</t>
  </si>
  <si>
    <t>Переддипломна</t>
  </si>
  <si>
    <t>І</t>
  </si>
  <si>
    <t>ІІ</t>
  </si>
  <si>
    <t>::</t>
  </si>
  <si>
    <t>-</t>
  </si>
  <si>
    <t>навчання</t>
  </si>
  <si>
    <t>Екзаменаційна</t>
  </si>
  <si>
    <t>Виробнича</t>
  </si>
  <si>
    <t>практика:</t>
  </si>
  <si>
    <t>без теоретичного</t>
  </si>
  <si>
    <t>з теоретичним</t>
  </si>
  <si>
    <t>навчанням</t>
  </si>
  <si>
    <t>(на робочу професію)</t>
  </si>
  <si>
    <t>технологічна</t>
  </si>
  <si>
    <t>переддипломна</t>
  </si>
  <si>
    <t xml:space="preserve">ІІ. З В Е Д Е Н І    Д А Н І   З А    Б Ю Д Ж Е Т О М   Ч А С У </t>
  </si>
  <si>
    <t>Теоретичне навчання</t>
  </si>
  <si>
    <t>тижнів</t>
  </si>
  <si>
    <t>годин</t>
  </si>
  <si>
    <t>Екзамен.сесія</t>
  </si>
  <si>
    <t>(в тижнях)</t>
  </si>
  <si>
    <t>Виробнича практика (в тижнях)</t>
  </si>
  <si>
    <t>навчальна</t>
  </si>
  <si>
    <t>Дипломне</t>
  </si>
  <si>
    <t>проектування</t>
  </si>
  <si>
    <t>Всього тижнів</t>
  </si>
  <si>
    <t>у навч.році</t>
  </si>
  <si>
    <t>В С Ь О Г О</t>
  </si>
  <si>
    <t>ІІІ.  П Л А Н      Н А В Ч А Л Ь Н О Г О      П Р О Ц Е С У</t>
  </si>
  <si>
    <t>Цикл загальноосвітньої підготовки</t>
  </si>
  <si>
    <t>Українська мова</t>
  </si>
  <si>
    <t>Українська література</t>
  </si>
  <si>
    <t>1,2</t>
  </si>
  <si>
    <t>Зарубіжна література</t>
  </si>
  <si>
    <t>Математика</t>
  </si>
  <si>
    <t>Всесвітня історія</t>
  </si>
  <si>
    <t>Географія</t>
  </si>
  <si>
    <t>Біологія</t>
  </si>
  <si>
    <t>Іноземна мова</t>
  </si>
  <si>
    <t>Фізкультура і здоров’я</t>
  </si>
  <si>
    <t>Захист Вітчизни</t>
  </si>
  <si>
    <t>Мін.кіль                                            кість контр.                                                  робіт</t>
  </si>
  <si>
    <t>Загаль                                ний обсяг</t>
  </si>
  <si>
    <t>Всього ауди                                               торно</t>
  </si>
  <si>
    <t>Лабора                                         торні                                                      заняття</t>
  </si>
  <si>
    <t>І курс</t>
  </si>
  <si>
    <t>5 сем.                           12 тиж.</t>
  </si>
  <si>
    <t>6 сем.                           13 тиж.</t>
  </si>
  <si>
    <t>8 сем.                            тиж.</t>
  </si>
  <si>
    <t>ІІ курс</t>
  </si>
  <si>
    <t>Розподіл за курсами та семестрами</t>
  </si>
  <si>
    <t>Екзамени</t>
  </si>
  <si>
    <t>Цикл гуманітарної та соціально-економічної  підготовки</t>
  </si>
  <si>
    <t>Фізичне виховання</t>
  </si>
  <si>
    <t>3,4,5,6</t>
  </si>
  <si>
    <t>24/24</t>
  </si>
  <si>
    <t>3,4</t>
  </si>
  <si>
    <t>Котельні установки і водопідготовка</t>
  </si>
  <si>
    <t>Технологія і організація будівництва та ремонту теплових мереж і споруд</t>
  </si>
  <si>
    <t xml:space="preserve">Основи охорони праці </t>
  </si>
  <si>
    <t>Цикл професійної та практичної  підготовки</t>
  </si>
  <si>
    <t>Основи підприємництва і управлінської діяльності</t>
  </si>
  <si>
    <t>Опалення, вентиляція і кондиціонування повітря</t>
  </si>
  <si>
    <t>№</t>
  </si>
  <si>
    <t>п/п</t>
  </si>
  <si>
    <t>Навчальна:</t>
  </si>
  <si>
    <t>Хімії</t>
  </si>
  <si>
    <t>Української мови і літератури</t>
  </si>
  <si>
    <t>Фізики</t>
  </si>
  <si>
    <t>Зарубіжної літератури</t>
  </si>
  <si>
    <t>Електротехніки</t>
  </si>
  <si>
    <t>Географії</t>
  </si>
  <si>
    <t>Теплотехніки</t>
  </si>
  <si>
    <t>Математики</t>
  </si>
  <si>
    <t>Технологічна</t>
  </si>
  <si>
    <t>Гідравліки</t>
  </si>
  <si>
    <t>Основ інформатики</t>
  </si>
  <si>
    <t>Основ технічної механіки</t>
  </si>
  <si>
    <t>Всесвітньої історії</t>
  </si>
  <si>
    <t>-//-</t>
  </si>
  <si>
    <t>Інженерної геодезії</t>
  </si>
  <si>
    <t>Біології</t>
  </si>
  <si>
    <t>Автоматизації теплових процесів</t>
  </si>
  <si>
    <t>Іноземної мови</t>
  </si>
  <si>
    <t>Суспільних наук</t>
  </si>
  <si>
    <t>Інженерної графіки</t>
  </si>
  <si>
    <t>*  слюсарно-механічна з профілю спеціальності</t>
  </si>
  <si>
    <t>*  геодезична</t>
  </si>
  <si>
    <t>*  по ремонту теплотехнічного обладнання</t>
  </si>
  <si>
    <t>* для одержання робочої професії</t>
  </si>
  <si>
    <t>Н А Й М Е Н У В А Н Н Я</t>
  </si>
  <si>
    <t>В С Ь О Г О:</t>
  </si>
  <si>
    <t>семестр</t>
  </si>
  <si>
    <t>IV ВИДИ ПРАКТИЧНОГО НАВЧАННЯ</t>
  </si>
  <si>
    <t>Лабораторії</t>
  </si>
  <si>
    <t>Кабінети</t>
  </si>
  <si>
    <t>№                                                     п/п</t>
  </si>
  <si>
    <t>Майстерні:</t>
  </si>
  <si>
    <t>* слюсарна</t>
  </si>
  <si>
    <t>* механічна</t>
  </si>
  <si>
    <t>* з ремонту теплотехнічного обладнання</t>
  </si>
  <si>
    <t>Охорони праці, екології і безпеки життєдіяльності</t>
  </si>
  <si>
    <t>Комп'ютерної техніки</t>
  </si>
  <si>
    <t>Монтажу, наладки і експлуатації теплотехнічного обладнання</t>
  </si>
  <si>
    <t>Фізичного виховання</t>
  </si>
  <si>
    <t>Курсового і дипломного проектування</t>
  </si>
  <si>
    <t xml:space="preserve"> V  ДЕРЖАВНА АТЕСТАЦІЯ СТУДЕНТІВ</t>
  </si>
  <si>
    <t>Практичні і лабораторні заняття можуть проводитись з поділом груп на підгрупи з кількістю студентів не менше 8 чоловік.</t>
  </si>
  <si>
    <t>Контрольні роботи передбачені навчальним планом проводяться за рахунок аудиторного навчального часу, який відводиться на вивчення дисципліни.</t>
  </si>
  <si>
    <t>IV курс</t>
  </si>
  <si>
    <t>Самост.                                      робота                                             студен-та</t>
  </si>
  <si>
    <t>Практич                              ні та се                           мін-кі                                    заняття</t>
  </si>
  <si>
    <t>Цикл математичної та природничо-наукової  підготовки</t>
  </si>
  <si>
    <t>На базі: базової загальної                                                     середньої освіти</t>
  </si>
  <si>
    <t>Теоретичне</t>
  </si>
  <si>
    <t>4 сем.                           18 тиж.</t>
  </si>
  <si>
    <t>36/36</t>
  </si>
  <si>
    <t>Теплові схеми котелень</t>
  </si>
  <si>
    <t xml:space="preserve">В IV семестрі студенти проходять кваліфікаційні екзамени на одержання                                                                                                                                                                                                                                                                                  робочої професії: 8162.2   Оператор котельні 2-3 розряду </t>
  </si>
  <si>
    <t>Котельних установок і водопідготовки</t>
  </si>
  <si>
    <t>Економіки і планування виробництва</t>
  </si>
  <si>
    <t>Технології і організації будівництва та ремонту теплових мереж і споруд</t>
  </si>
  <si>
    <t>Основ газопостачання</t>
  </si>
  <si>
    <t xml:space="preserve">Теплотехнічного обладнання </t>
  </si>
  <si>
    <t>Захисту Вітчизни</t>
  </si>
  <si>
    <r>
      <t xml:space="preserve">форма навчання - </t>
    </r>
    <r>
      <rPr>
        <b/>
        <sz val="14"/>
        <rFont val="Arial Narrow"/>
        <family val="2"/>
      </rPr>
      <t>денна</t>
    </r>
  </si>
  <si>
    <t>26/26</t>
  </si>
  <si>
    <t>7 сем.                           10 тиж.</t>
  </si>
  <si>
    <t>3 сем.                           18 тиж.</t>
  </si>
  <si>
    <t>Основи правознавства</t>
  </si>
  <si>
    <t>Виконання дипломного проекту: з 1 грудня до 25 січня                                                                                                                                                                                                                                               Захист дипломного проекту: з 26 січня до 1 лютого</t>
  </si>
  <si>
    <t>Основ правознавства</t>
  </si>
  <si>
    <t>Тижневе навантаження нормативної частини</t>
  </si>
  <si>
    <t>Максимальне тижневе наван-таження</t>
  </si>
  <si>
    <t xml:space="preserve">Затверджую                                                               Директор </t>
  </si>
  <si>
    <t>___________________</t>
  </si>
  <si>
    <t xml:space="preserve">  О Р І Є Н Т О В Н И Й    Н А В Ч А Л Ь Н И Й    П Л А Н </t>
  </si>
  <si>
    <t>Навальний план складений у відповідності з освітньо-професійною програмою, розробленою робочою групою Міністерства  освіти і науки України за  спеціальністю 5.05060103 "Монтаж і обслуговування теплотехнічного устаткування і систем теплопостачання".</t>
  </si>
  <si>
    <t>Святковий</t>
  </si>
  <si>
    <t>тиждень</t>
  </si>
  <si>
    <t>Іноземна мова (за професійним спрямуванням)</t>
  </si>
  <si>
    <t>підготовки молодшого спеціаліста</t>
  </si>
  <si>
    <t>Напрям підготовки: 6.050601 "Енергетика"</t>
  </si>
  <si>
    <t>Галузь знань: 0506 "Енергетика та енергетичне машинобудування"</t>
  </si>
  <si>
    <t>:=</t>
  </si>
  <si>
    <t>Українська мова ( за професійним спрямуванням)</t>
  </si>
  <si>
    <t>1 сем.                           17 тиж.</t>
  </si>
  <si>
    <t>2 сем.                           22 тиж.</t>
  </si>
  <si>
    <t>Інформатика</t>
  </si>
  <si>
    <t>Розподіл за семестрами</t>
  </si>
  <si>
    <t>Екза                                             мени</t>
  </si>
  <si>
    <t>Заліки</t>
  </si>
  <si>
    <t>Курсові проекти</t>
  </si>
  <si>
    <t>Креди-ти</t>
  </si>
  <si>
    <t>Креди-ти ECTS</t>
  </si>
  <si>
    <t>Практична  підготовка :</t>
  </si>
  <si>
    <t>Навчальна практика:</t>
  </si>
  <si>
    <t>Всього практичної підготовки:</t>
  </si>
  <si>
    <t>*слюсарно-механічна</t>
  </si>
  <si>
    <t>*геодезична</t>
  </si>
  <si>
    <t>*по ремонту теплотехнічного обладнання</t>
  </si>
  <si>
    <t>*одержання робітничої професії</t>
  </si>
  <si>
    <t>Всього з навчальної практики:</t>
  </si>
  <si>
    <t>Р А З О М  з І курсом:</t>
  </si>
  <si>
    <t>VІ  ПЕРЕЛІК НЕОБХІДНИХ ЛАБОРАТОРІЙ, КАБІНЕТІВ І МАЙСТЕРЕНЬ</t>
  </si>
  <si>
    <t>VІІ   ПОЯСНЕННЯ   ДО  НАВЧАЛЬНОГО   ПЛАНУ</t>
  </si>
  <si>
    <t>Української мови (за професійним спрямуванням)</t>
  </si>
  <si>
    <t>Державна</t>
  </si>
  <si>
    <t>атестація</t>
  </si>
  <si>
    <t>(вищий навчальний заклад освіти І-ІІ рівня акредитації)</t>
  </si>
  <si>
    <t>Кваліфікація - технік-теплотехнік</t>
  </si>
  <si>
    <t xml:space="preserve"> - молодший спеціаліст</t>
  </si>
  <si>
    <t>Освітньо-кваліфікаційний рівень</t>
  </si>
  <si>
    <t>Термін навчання - 3р., 5 міс.</t>
  </si>
  <si>
    <t xml:space="preserve">Спеціальність: 5.05060103 "Монтаж і обслуговування            теплотехнічного устаткування і систем теплопостачання  "                                                                                            </t>
  </si>
  <si>
    <t>лекції</t>
  </si>
  <si>
    <t>Заступник директора з навчальної роботи</t>
  </si>
  <si>
    <t>Затверджую                                                               Директор Горлівського житлово-комунального технікуму</t>
  </si>
  <si>
    <t xml:space="preserve">В IV семестрі студенти проходять кваліфікаційні екзамени на одержання                                                                                                                                                                                          </t>
  </si>
  <si>
    <t xml:space="preserve">Виконання дипломного проекту: з 1 грудня до 25 січня                                                                                                                                                                                                           </t>
  </si>
  <si>
    <t xml:space="preserve">Н А В Ч А Л Ь Н И Й    П Л А Н </t>
  </si>
  <si>
    <t>Вища математика</t>
  </si>
  <si>
    <t>Курсових проектів</t>
  </si>
  <si>
    <t>Екзаменів</t>
  </si>
  <si>
    <t>Максимальне тижневе навантаження</t>
  </si>
  <si>
    <t>ВСЬОГО:</t>
  </si>
  <si>
    <t>Дисципліни, що вивчаються</t>
  </si>
  <si>
    <t>Фізика.Астрономія</t>
  </si>
  <si>
    <r>
      <t>Графік навчального процесу рекомендований і може корегуватись навчальним закладом в залежності від місцевих умов при обов</t>
    </r>
    <r>
      <rPr>
        <sz val="12"/>
        <rFont val="Arial"/>
        <family val="2"/>
      </rPr>
      <t>´</t>
    </r>
    <r>
      <rPr>
        <sz val="12"/>
        <rFont val="Arial Narrow"/>
        <family val="2"/>
      </rPr>
      <t>язковому дотриманні бюджетного часу.</t>
    </r>
  </si>
  <si>
    <t>Після закінчення першого курсу проводиться Державна підсумкова атестація студентів з предметів: математика, фізика,  інформатика, українська мова та література, історія України.</t>
  </si>
  <si>
    <t>Самостійна робота студентів (не менше 1/3 та не більше 1/2 загального об'єму годин) враховується при складанні робочої програми, але в педнавантаження викладачів не включається.</t>
  </si>
  <si>
    <t>Резервні години використовуються для: внесення вибіркових дисциплін; поглибленого вивчення окремих нормативних дисциплін.</t>
  </si>
  <si>
    <t>Розподіл годин на лекції, лабораторно-практичні роботи та семінарські заняття (графи 11-13) зроблений для лекційно-семінарської системи навчання.</t>
  </si>
  <si>
    <t>5 сем.                           14 тиж.</t>
  </si>
  <si>
    <t>6 сем.                           11 тиж.</t>
  </si>
  <si>
    <t>3 сем.                           16 тиж.</t>
  </si>
  <si>
    <t>32/32</t>
  </si>
  <si>
    <t>28/28</t>
  </si>
  <si>
    <t>Захист дипломного проекту: з 02 лютого до 08 лютого</t>
  </si>
  <si>
    <t xml:space="preserve">Виконання дипломного проекту: з 15 грудня до 01 лютого                                                                                                                                                                                                           </t>
  </si>
  <si>
    <t xml:space="preserve">В VІ семестрі студенти проходять кваліфікаційні екзамени на отримання                                                                                      робочої професії: 8162.2 Оператор котельні 2-3 розряду                                                                                                                                                                                      </t>
  </si>
  <si>
    <t xml:space="preserve">К У Р С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</si>
  <si>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</si>
  <si>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</si>
  <si>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</si>
  <si>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</si>
  <si>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</si>
  <si>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</si>
  <si>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</si>
  <si>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</si>
  <si>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</si>
  <si>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</si>
  <si>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</si>
  <si>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</si>
  <si>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</si>
  <si>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23нед.</t>
  </si>
  <si>
    <t>Русский язык</t>
  </si>
  <si>
    <t>Физика</t>
  </si>
  <si>
    <t>Биология</t>
  </si>
  <si>
    <t>География</t>
  </si>
  <si>
    <t>Химия</t>
  </si>
  <si>
    <t>Каникулы</t>
  </si>
  <si>
    <t>Индекс</t>
  </si>
  <si>
    <t xml:space="preserve">Наименование циклов, дисциплин, профессиональных модулей, МДК, практик </t>
  </si>
  <si>
    <t>Максимальная</t>
  </si>
  <si>
    <t>Обязательная аудиторная</t>
  </si>
  <si>
    <t>Распределение обязательной нагрузки по курсам и семестрам                   (час. в семестр)</t>
  </si>
  <si>
    <t xml:space="preserve">Мировая художественная культура </t>
  </si>
  <si>
    <t>ОДП.00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</si>
  <si>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</si>
  <si>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</si>
  <si>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</si>
  <si>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</si>
  <si>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</si>
  <si>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</si>
  <si>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</si>
  <si>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</si>
  <si>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</si>
  <si>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</si>
  <si>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</si>
  <si>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ОДБ.13</t>
  </si>
  <si>
    <t>ОДБ.14</t>
  </si>
  <si>
    <t>ОДБ.12</t>
  </si>
  <si>
    <t xml:space="preserve">Экономика </t>
  </si>
  <si>
    <t>Информатика и ИКТ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</si>
  <si>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</si>
  <si>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</si>
  <si>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</si>
  <si>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</si>
  <si>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</si>
  <si>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</si>
  <si>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Физическая культура</t>
  </si>
  <si>
    <t>ОГСЭ.05</t>
  </si>
  <si>
    <t>ОГСЭ.00</t>
  </si>
  <si>
    <t>ЕН.00</t>
  </si>
  <si>
    <t>ЕН.01</t>
  </si>
  <si>
    <t>ЕН.02</t>
  </si>
  <si>
    <t>Экологические основы природопользования</t>
  </si>
  <si>
    <t>ЕН.03</t>
  </si>
  <si>
    <t>Информатика</t>
  </si>
  <si>
    <t>П.00</t>
  </si>
  <si>
    <t>Инженерная графика</t>
  </si>
  <si>
    <t>ОП.00</t>
  </si>
  <si>
    <t>Общепрофессиональные дисциплины</t>
  </si>
  <si>
    <t>ОП.01</t>
  </si>
  <si>
    <t>ОП.02</t>
  </si>
  <si>
    <t>Электротехника и электроника</t>
  </si>
  <si>
    <t>ОП.03</t>
  </si>
  <si>
    <t>ОП.04</t>
  </si>
  <si>
    <t>Техническая механика</t>
  </si>
  <si>
    <t>ОП.05</t>
  </si>
  <si>
    <t>ОП.06</t>
  </si>
  <si>
    <t>ОП.07</t>
  </si>
  <si>
    <t>Информационные технологии в профессиональной деятельности</t>
  </si>
  <si>
    <t>ОП.08</t>
  </si>
  <si>
    <t>ОП.09</t>
  </si>
  <si>
    <t>ОП.10</t>
  </si>
  <si>
    <t>Охрана труда</t>
  </si>
  <si>
    <t>ОП.11</t>
  </si>
  <si>
    <t>Безопасность жизнедеятельности</t>
  </si>
  <si>
    <t>ОП.12</t>
  </si>
  <si>
    <t>Основы геодезии</t>
  </si>
  <si>
    <t>ОП.13</t>
  </si>
  <si>
    <t>ОП.14</t>
  </si>
  <si>
    <t>ОП.15</t>
  </si>
  <si>
    <t>ПМ.00</t>
  </si>
  <si>
    <t>Профессиональные модули</t>
  </si>
  <si>
    <t>ПМ.01</t>
  </si>
  <si>
    <t>МДК.01.01</t>
  </si>
  <si>
    <t>ПП.01.01</t>
  </si>
  <si>
    <t>ПМ.02</t>
  </si>
  <si>
    <t>МДК.02.01</t>
  </si>
  <si>
    <t>ПМ.03</t>
  </si>
  <si>
    <t>МДК.03.01</t>
  </si>
  <si>
    <t>ПМ.04</t>
  </si>
  <si>
    <t>МДК.04.01</t>
  </si>
  <si>
    <t>Выполнение работ по одной или нескольким профессиям рабочих, должностям служащих</t>
  </si>
  <si>
    <t>ПДП.00</t>
  </si>
  <si>
    <t>Преддипломная практика</t>
  </si>
  <si>
    <t>ГИА</t>
  </si>
  <si>
    <t>Государственная итоговая аттестация</t>
  </si>
  <si>
    <t>16 нед.</t>
  </si>
  <si>
    <t>Русский язык и культура речи</t>
  </si>
  <si>
    <t>Сварка и резка материалов</t>
  </si>
  <si>
    <t>Нормирование труда и сметы</t>
  </si>
  <si>
    <t>ПП.02.01</t>
  </si>
  <si>
    <t>III</t>
  </si>
  <si>
    <t>D</t>
  </si>
  <si>
    <t>Обозначения: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</si>
  <si>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</si>
  <si>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</si>
  <si>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</si>
  <si>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</si>
  <si>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</si>
  <si>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</si>
  <si>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</si>
  <si>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</si>
  <si>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</si>
  <si>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</si>
  <si>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Подготовка к государственной (итоговой) аттестации</t>
  </si>
  <si>
    <t>1. Г Р А Ф И К  У Ч Е Б Н О Г О  П Р О Ц Е С С А</t>
  </si>
  <si>
    <t>Промежуточная аттестация</t>
  </si>
  <si>
    <t>дисциплин и МДК</t>
  </si>
  <si>
    <t>учебной практики</t>
  </si>
  <si>
    <t>диф.зачетов</t>
  </si>
  <si>
    <t>зачетов</t>
  </si>
  <si>
    <t>Учебная практика</t>
  </si>
  <si>
    <t>Обучение по дисциплинам и междисциплинарным курсам</t>
  </si>
  <si>
    <t>2. С В О Д Н Ы Е  Д А Н Н Ы Е  П О  Б Ю Д Ж Е Т Н О М У  В Р Е М Е Н И ( в неделях)</t>
  </si>
  <si>
    <t>3. П Л А Н   У Ч Е Б Н О Г О   П Р О Ц Е С С А</t>
  </si>
  <si>
    <t>экзаменов ( в т.ч. экзаменов (квалификационных)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</si>
  <si>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</si>
  <si>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</si>
  <si>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</si>
  <si>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</si>
  <si>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</si>
  <si>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</si>
  <si>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</si>
  <si>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</si>
  <si>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</si>
  <si>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</si>
  <si>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</si>
  <si>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</si>
  <si>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</si>
  <si>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</si>
  <si>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</si>
  <si>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</si>
  <si>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</si>
  <si>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</si>
  <si>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</si>
  <si>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</si>
  <si>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</si>
  <si>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</si>
  <si>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</si>
  <si>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Формы контроля</t>
  </si>
  <si>
    <t xml:space="preserve">Экзамены </t>
  </si>
  <si>
    <t>Зачеты</t>
  </si>
  <si>
    <t>Диффер.зачеты</t>
  </si>
  <si>
    <t>Курсовые проекты</t>
  </si>
  <si>
    <t>Курсовые работы</t>
  </si>
  <si>
    <t>Др.формы контроля</t>
  </si>
  <si>
    <t>Учебная нагрузка обучающихся, ч</t>
  </si>
  <si>
    <t>Самостоятельная</t>
  </si>
  <si>
    <t xml:space="preserve">Всего </t>
  </si>
  <si>
    <t>Теор.обучение</t>
  </si>
  <si>
    <t xml:space="preserve">Пр.занятия                                                    </t>
  </si>
  <si>
    <t>Лаб.занятия</t>
  </si>
  <si>
    <t>Курс.проект</t>
  </si>
  <si>
    <t>Семестр 1</t>
  </si>
  <si>
    <t>Максималь-ная</t>
  </si>
  <si>
    <t>Самостоя-тельная</t>
  </si>
  <si>
    <t>Обязательная</t>
  </si>
  <si>
    <t>Теор.обу-чение</t>
  </si>
  <si>
    <t>Пр.занятия</t>
  </si>
  <si>
    <t>Лаб.заня-тия</t>
  </si>
  <si>
    <t>Курс. Проект</t>
  </si>
  <si>
    <t>Семестр 2</t>
  </si>
  <si>
    <t>в том числе</t>
  </si>
  <si>
    <t>ОД.00</t>
  </si>
  <si>
    <t>Общеобразовательные дициплины</t>
  </si>
  <si>
    <t>ОДБ</t>
  </si>
  <si>
    <t>Базовые дисциплины</t>
  </si>
  <si>
    <t>Литература</t>
  </si>
  <si>
    <t>Украинский язык и литература</t>
  </si>
  <si>
    <t xml:space="preserve">Иностранный язык </t>
  </si>
  <si>
    <t>Право</t>
  </si>
  <si>
    <t>Компьютерная графика</t>
  </si>
  <si>
    <t xml:space="preserve">Физическая культура </t>
  </si>
  <si>
    <t>Профильные дисциплины</t>
  </si>
  <si>
    <t>ОДП.01</t>
  </si>
  <si>
    <t>ОДП.02</t>
  </si>
  <si>
    <t>Семестр 3</t>
  </si>
  <si>
    <t>Семестр 4</t>
  </si>
  <si>
    <t>ІV курс</t>
  </si>
  <si>
    <t>9 нед.</t>
  </si>
  <si>
    <t>Семестр 5</t>
  </si>
  <si>
    <t>Семестр 7</t>
  </si>
  <si>
    <t>Семестр 8</t>
  </si>
  <si>
    <t>Семестр 6</t>
  </si>
  <si>
    <t>производственной/   преддипломной практики</t>
  </si>
  <si>
    <t>4 нед</t>
  </si>
  <si>
    <t>6 нед</t>
  </si>
  <si>
    <t>Курс</t>
  </si>
  <si>
    <t>нед.</t>
  </si>
  <si>
    <t>час.</t>
  </si>
  <si>
    <t>1 семестр</t>
  </si>
  <si>
    <t>2 семестр</t>
  </si>
  <si>
    <t>1 сем.</t>
  </si>
  <si>
    <t>2 сем.</t>
  </si>
  <si>
    <t>Практики</t>
  </si>
  <si>
    <t>Производственная практика (по профилю специальности)</t>
  </si>
  <si>
    <t>Производственная практика (преддипломная)</t>
  </si>
  <si>
    <t>Подготов-ка</t>
  </si>
  <si>
    <t>Проведе-ние</t>
  </si>
  <si>
    <t>I</t>
  </si>
  <si>
    <t>II</t>
  </si>
  <si>
    <t>IV</t>
  </si>
  <si>
    <t>864/576</t>
  </si>
  <si>
    <t>486/324</t>
  </si>
  <si>
    <t>17 нед.</t>
  </si>
  <si>
    <t>13 нед.</t>
  </si>
  <si>
    <t>17нед.</t>
  </si>
  <si>
    <t>12 нед.</t>
  </si>
  <si>
    <t>Материалы и изделия сантехнических устройств и систем обеспечения микроклимата</t>
  </si>
  <si>
    <t>Основы строительного производства</t>
  </si>
  <si>
    <t>Основы гидравлики, теплотехники и аэродинамики</t>
  </si>
  <si>
    <t>Правовое обеспечение профессиональной деятельности</t>
  </si>
  <si>
    <t>Экономика и организации</t>
  </si>
  <si>
    <t>Менеджмент</t>
  </si>
  <si>
    <t>Механизмы и оборудование для производства работ</t>
  </si>
  <si>
    <t>Автоматическое регулирование</t>
  </si>
  <si>
    <t>Организация и контроль работ по монтажу систем водоснабжения и водоотведения, отопления, вентиляции и кондиционирования воздуха</t>
  </si>
  <si>
    <t>Реализация технологических процессов монтажа систем водоснабжения и водоотведения, отопления, вентиляции и кондиционирования воздуха</t>
  </si>
  <si>
    <t>МДК.01.02</t>
  </si>
  <si>
    <t>Контроль соответствия качества монтажа систем  водоснабжения и водоотведения, отопления, вентиляции и кондиционирования воздуха требованиям нормативной и технической документации</t>
  </si>
  <si>
    <t>УП.01.01</t>
  </si>
  <si>
    <t>УП.01.02</t>
  </si>
  <si>
    <t>УП.01.03</t>
  </si>
  <si>
    <t>Организация и контроль работ по эксплуатации систем водоснабжения и водоотведения, отопления, вентиляции и кондиционирования воздуха</t>
  </si>
  <si>
    <t>МДК.02.02</t>
  </si>
  <si>
    <t>Реализация технологических процессов эксплуатации систем водоснабжения и водоотведения, отопления, вентиляции и кондиционирования воздуха</t>
  </si>
  <si>
    <t>Участие в проектировании систем водоснабжения и водоотведения, отопления, вентиляции и кондиционирования воздуха</t>
  </si>
  <si>
    <t>Особенности проектирования систем водоснабжения и водоотведения, отопления, вентиляции и кондиционирования воздуха</t>
  </si>
  <si>
    <t>МДК.03.02</t>
  </si>
  <si>
    <t>Реализация проектирования систем водоснабжения и водоотведения, отопления, вентиляции и кондиционирования воздуха с использованием компьютерных технологий</t>
  </si>
  <si>
    <t>УП.03.01</t>
  </si>
  <si>
    <t>Монтаж и эксплуатация санитарно-технических систем и оборудования</t>
  </si>
  <si>
    <t>Учебная практика (геодезическая) 1нед.</t>
  </si>
  <si>
    <t>Учебная практика (трубозаготовительная) 2 нед</t>
  </si>
  <si>
    <t>Учебная практика (сварочная) 2 нед.</t>
  </si>
  <si>
    <t>Монтаж и эксплуатация санитарно-технических систем и оборудования    4 нед</t>
  </si>
  <si>
    <t>С-ная</t>
  </si>
  <si>
    <t>Свар-я</t>
  </si>
  <si>
    <t>1240/828</t>
  </si>
  <si>
    <t>918/612</t>
  </si>
  <si>
    <t>2104/1404</t>
  </si>
  <si>
    <t>гео-кая</t>
  </si>
  <si>
    <t>Э(к) 7</t>
  </si>
  <si>
    <t>Э(к) 8</t>
  </si>
  <si>
    <t>Э(к)6</t>
  </si>
  <si>
    <t>Практика для получения рабочей профессии "Монтажник санитарно-технических систем и оборудования"   2 нед.</t>
  </si>
  <si>
    <t>Отечественная история</t>
  </si>
  <si>
    <t>ОП.16</t>
  </si>
  <si>
    <t>Вентиляция и кондиционирование воздуха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</si>
  <si>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</si>
  <si>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</si>
  <si>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</si>
  <si>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Начальная военная и медико-санитарная подготовка</t>
  </si>
  <si>
    <t>МДК.01.01.01</t>
  </si>
  <si>
    <t>МДК.01.02.01</t>
  </si>
  <si>
    <t>МДК.02.01.01</t>
  </si>
  <si>
    <t>МДК.02.02.01</t>
  </si>
  <si>
    <t>МДК.03.01.01</t>
  </si>
  <si>
    <t>Отопление</t>
  </si>
  <si>
    <t>Санитарно-техническое оборудование и газоснабжение зданий</t>
  </si>
  <si>
    <t>Мон-ная</t>
  </si>
  <si>
    <t>Трубо-ная</t>
  </si>
  <si>
    <t>1787/1524</t>
  </si>
  <si>
    <t>1627/1080</t>
  </si>
  <si>
    <t>1124/766</t>
  </si>
  <si>
    <t>871/580</t>
  </si>
  <si>
    <t>709/468</t>
  </si>
  <si>
    <t>638/442</t>
  </si>
  <si>
    <t>916/608</t>
  </si>
  <si>
    <t>3560/2372</t>
  </si>
  <si>
    <t>3082/2066</t>
  </si>
  <si>
    <t>6642/4474</t>
  </si>
  <si>
    <t xml:space="preserve">УТВЕРЖДАЮ                                                                </t>
  </si>
  <si>
    <t xml:space="preserve">И. о. директора ГПОУ "ГКГХ"                                </t>
  </si>
  <si>
    <t>_______________О. М. Савостина</t>
  </si>
  <si>
    <t xml:space="preserve">МИНИСТЕРСТВО ОБРАЗОВАНИЯ И НАУКИ </t>
  </si>
  <si>
    <t>«____»_________________20___г.</t>
  </si>
  <si>
    <t>ДОНЕЦКОЙ НАРОДНОЙ РЕСПУБЛИКИ</t>
  </si>
  <si>
    <t>ГОРЛОВСКИЙ КОЛЛЕДЖ ГОРДСКОГО ХОЗЯЙСТВА</t>
  </si>
  <si>
    <t>У Ч Е Б Н Ы Й    П Л А Н</t>
  </si>
  <si>
    <t>Подготовки</t>
  </si>
  <si>
    <t>специалиста средего звена</t>
  </si>
  <si>
    <t xml:space="preserve">в области знаний </t>
  </si>
  <si>
    <r>
      <t xml:space="preserve">Квалификация - </t>
    </r>
    <r>
      <rPr>
        <u val="single"/>
        <sz val="14"/>
        <rFont val="Times New Roman"/>
        <family val="1"/>
      </rPr>
      <t>техник</t>
    </r>
  </si>
  <si>
    <t>(название образовательно-квалификационного уровня)</t>
  </si>
  <si>
    <t>(шифр и название области знаний)</t>
  </si>
  <si>
    <t>по направлению</t>
  </si>
  <si>
    <t>(шифр и название направления)</t>
  </si>
  <si>
    <t>специальность</t>
  </si>
  <si>
    <t>(шифр и название специальности)</t>
  </si>
  <si>
    <t>специализация</t>
  </si>
  <si>
    <t>(название специализации)</t>
  </si>
  <si>
    <t>Форма обучения</t>
  </si>
  <si>
    <t>очная</t>
  </si>
  <si>
    <t>08.00.00 Техника и технологии строительства</t>
  </si>
  <si>
    <t>08.02.07 Монтаж и эксплуатация внутренних сантехнических устройств, кондиционирование воздуха и вентиляции</t>
  </si>
  <si>
    <r>
      <t>Срок обучения - 3</t>
    </r>
    <r>
      <rPr>
        <u val="single"/>
        <sz val="14"/>
        <rFont val="Times New Roman"/>
        <family val="1"/>
      </rPr>
      <t xml:space="preserve"> года 10 месяцев</t>
    </r>
  </si>
  <si>
    <r>
      <t xml:space="preserve">на основе </t>
    </r>
    <r>
      <rPr>
        <u val="single"/>
        <sz val="14"/>
        <rFont val="Times New Roman"/>
        <family val="1"/>
      </rPr>
      <t xml:space="preserve"> основного общего</t>
    </r>
  </si>
  <si>
    <r>
      <t xml:space="preserve">                 </t>
    </r>
    <r>
      <rPr>
        <u val="single"/>
        <sz val="14"/>
        <rFont val="Times New Roman"/>
        <family val="1"/>
      </rPr>
      <t>образования</t>
    </r>
  </si>
  <si>
    <t xml:space="preserve">Заместитель директора по учебной работе                                          Т. И. Антонюк        </t>
  </si>
  <si>
    <t>ОДП.03</t>
  </si>
  <si>
    <t>Метрология, стандартизация и сертификация в отрасли</t>
  </si>
  <si>
    <t xml:space="preserve">Технология и организация монтажа санитарно-технических систем </t>
  </si>
  <si>
    <t>УП.01.04</t>
  </si>
  <si>
    <t>Учебная практика (заготовительная по ВВ) 1 нед.</t>
  </si>
  <si>
    <t>УП.01.05</t>
  </si>
  <si>
    <t>Учебная практика (заготовительная по ОВ) 1 нед.</t>
  </si>
  <si>
    <t>Производственная практика (монтажная) 4 нед.</t>
  </si>
  <si>
    <t>Техническая эксплуатация санитарно-технических систем</t>
  </si>
  <si>
    <t>МДК.02.02.02</t>
  </si>
  <si>
    <t>Энергосбережение в отрасли</t>
  </si>
  <si>
    <t>УП.02.01</t>
  </si>
  <si>
    <t>Учебная практика (ремонтная) 2 нед.</t>
  </si>
  <si>
    <t>Производственная практика (эксплуатационная) 3 нед.</t>
  </si>
  <si>
    <t>МДК.03.01.02</t>
  </si>
  <si>
    <t>МДК.03.01.03</t>
  </si>
  <si>
    <t>МДК.03.01.04</t>
  </si>
  <si>
    <t>Наружные сети</t>
  </si>
  <si>
    <t>МДК 03.02.01</t>
  </si>
  <si>
    <t>САПР</t>
  </si>
  <si>
    <t>МДК 04.01.01</t>
  </si>
  <si>
    <t xml:space="preserve">Монтаж и эксплуатация санитарно-технических систем и оборудования </t>
  </si>
  <si>
    <t>ПП.04.02</t>
  </si>
  <si>
    <t xml:space="preserve">История </t>
  </si>
  <si>
    <r>
      <rPr>
        <b/>
        <sz val="12"/>
        <rFont val="Times New Roman"/>
        <family val="1"/>
      </rPr>
      <t>Консультации</t>
    </r>
    <r>
      <rPr>
        <sz val="12"/>
        <rFont val="Times New Roman"/>
        <family val="1"/>
      </rPr>
      <t xml:space="preserve"> на учебную группу по 100 часов в год (всего </t>
    </r>
    <r>
      <rPr>
        <sz val="12"/>
        <color indexed="10"/>
        <rFont val="Times New Roman"/>
        <family val="1"/>
      </rPr>
      <t>400* часов</t>
    </r>
    <r>
      <rPr>
        <sz val="12"/>
        <rFont val="Times New Roman"/>
        <family val="1"/>
      </rPr>
      <t xml:space="preserve">) из расчета на одного обучающего при нормативной наполняемости группы 25 человек.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Государственная (итоговая) аттестация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1.Программа базовой подготовки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 Выпускная квалификационная работа                                                                                                                                                                                                                                                                                                                                                                                                                                                        Подготовка выпускной квалификационной работы с 18.05 по 14.06 (всего 4 недели)                                                                                                                                                                                                                                                                                                                                                                              Защита дипломного проекта (работы) с 15.06 по 28.06 (всего 2 недели)</t>
    </r>
  </si>
  <si>
    <t>УП.04.01</t>
  </si>
  <si>
    <r>
      <t>3</t>
    </r>
    <r>
      <rPr>
        <sz val="12"/>
        <rFont val="Calibri"/>
        <family val="2"/>
      </rPr>
      <t>÷</t>
    </r>
    <r>
      <rPr>
        <sz val="12"/>
        <rFont val="Times New Roman"/>
        <family val="1"/>
      </rPr>
      <t>7</t>
    </r>
  </si>
  <si>
    <t>3÷7</t>
  </si>
  <si>
    <t xml:space="preserve"> </t>
  </si>
  <si>
    <t>Э(к)7</t>
  </si>
  <si>
    <t>УП.03.02</t>
  </si>
  <si>
    <t>Учебная практика (проектная) 2 нед.</t>
  </si>
  <si>
    <t>Учебная практика (слесарная) 1 нед.</t>
  </si>
  <si>
    <t>УТВЕРЖДАЮ:</t>
  </si>
  <si>
    <t xml:space="preserve">  Директор  ГПОУ "Горловского колледжа </t>
  </si>
  <si>
    <t>городского хозяйства"</t>
  </si>
  <si>
    <t>________________________О. М. Савостина</t>
  </si>
  <si>
    <t>"____"________________2016 г.</t>
  </si>
  <si>
    <t>08.00.00 "Техника и технологии строительства"</t>
  </si>
  <si>
    <r>
      <t xml:space="preserve">Срок обучения - </t>
    </r>
    <r>
      <rPr>
        <u val="single"/>
        <sz val="14"/>
        <rFont val="Times New Roman"/>
        <family val="1"/>
      </rPr>
      <t>3 года 10 месяцев</t>
    </r>
  </si>
  <si>
    <t>08.00.00 "Строительство"</t>
  </si>
  <si>
    <r>
      <t xml:space="preserve">на основе </t>
    </r>
    <r>
      <rPr>
        <u val="single"/>
        <sz val="14"/>
        <rFont val="Times New Roman"/>
        <family val="1"/>
      </rPr>
      <t xml:space="preserve"> основного  среднего         </t>
    </r>
  </si>
  <si>
    <r>
      <t xml:space="preserve">                 </t>
    </r>
    <r>
      <rPr>
        <u val="single"/>
        <sz val="14"/>
        <rFont val="Times New Roman"/>
        <family val="1"/>
      </rPr>
      <t xml:space="preserve"> образования</t>
    </r>
  </si>
  <si>
    <t>08.02.07 " Монтаж и эксплуатация внутренних сантехнических устройств, кондиционирование воздуха и вентиляции"</t>
  </si>
  <si>
    <t>дневная</t>
  </si>
  <si>
    <t>УП Слеар.</t>
  </si>
  <si>
    <t xml:space="preserve"> УП Трубозаг.</t>
  </si>
  <si>
    <t>УП Геод.</t>
  </si>
  <si>
    <t>УП Свароч.</t>
  </si>
  <si>
    <t>УП Заг.по ВВ</t>
  </si>
  <si>
    <t>УП Заг.по ОВ</t>
  </si>
  <si>
    <t>УП Ремонт.</t>
  </si>
  <si>
    <t>УП Проект.</t>
  </si>
  <si>
    <t>УП  Раб.проф.</t>
  </si>
  <si>
    <t xml:space="preserve"> ПП          Эксплуатацион.</t>
  </si>
  <si>
    <r>
      <rPr>
        <sz val="8"/>
        <rFont val="Times New Roman"/>
        <family val="1"/>
      </rPr>
      <t>ПП</t>
    </r>
    <r>
      <rPr>
        <sz val="11"/>
        <rFont val="Times New Roman"/>
        <family val="1"/>
      </rPr>
      <t>8</t>
    </r>
  </si>
  <si>
    <r>
      <rPr>
        <sz val="7.5"/>
        <rFont val="Times New Roman"/>
        <family val="1"/>
      </rPr>
      <t>Мон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8</t>
    </r>
  </si>
  <si>
    <r>
      <rPr>
        <sz val="7.5"/>
        <rFont val="Times New Roman"/>
        <family val="1"/>
      </rPr>
      <t xml:space="preserve">таж </t>
    </r>
    <r>
      <rPr>
        <sz val="11"/>
        <rFont val="Times New Roman"/>
        <family val="1"/>
      </rPr>
      <t>8</t>
    </r>
  </si>
  <si>
    <r>
      <rPr>
        <sz val="7.5"/>
        <rFont val="Times New Roman"/>
        <family val="1"/>
      </rPr>
      <t xml:space="preserve">ная </t>
    </r>
    <r>
      <rPr>
        <sz val="11"/>
        <rFont val="Times New Roman"/>
        <family val="1"/>
      </rPr>
      <t>8</t>
    </r>
  </si>
  <si>
    <r>
      <rPr>
        <sz val="7.5"/>
        <rFont val="Times New Roman"/>
        <family val="1"/>
      </rPr>
      <t>Раб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8</t>
    </r>
  </si>
  <si>
    <r>
      <rPr>
        <sz val="7.5"/>
        <rFont val="Times New Roman"/>
        <family val="1"/>
      </rPr>
      <t xml:space="preserve">про </t>
    </r>
    <r>
      <rPr>
        <sz val="11"/>
        <rFont val="Times New Roman"/>
        <family val="1"/>
      </rPr>
      <t>8</t>
    </r>
  </si>
  <si>
    <r>
      <rPr>
        <sz val="7.5"/>
        <rFont val="Times New Roman"/>
        <family val="1"/>
      </rPr>
      <t xml:space="preserve">фес. </t>
    </r>
    <r>
      <rPr>
        <sz val="11"/>
        <rFont val="Times New Roman"/>
        <family val="1"/>
      </rPr>
      <t>8</t>
    </r>
  </si>
  <si>
    <t>852/568</t>
  </si>
  <si>
    <t>1252/836</t>
  </si>
  <si>
    <t>1779/1188</t>
  </si>
  <si>
    <t>1614/1080</t>
  </si>
  <si>
    <t>764/509</t>
  </si>
  <si>
    <t>910/607</t>
  </si>
  <si>
    <t>1145/756</t>
  </si>
  <si>
    <t>594/396</t>
  </si>
  <si>
    <t>6636/4440</t>
  </si>
  <si>
    <t>3074/2049</t>
  </si>
  <si>
    <t>3566/2379</t>
  </si>
  <si>
    <t>Зам директора по УВР                                                             Т. И. Антоню</t>
  </si>
  <si>
    <t>Зам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</si>
</sst>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9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sz val="14"/>
      <name val="Arial Narrow"/>
      <family val="2"/>
    </font>
    <font>
      <b/>
      <i/>
      <sz val="16"/>
      <name val="Arial Narrow"/>
      <family val="2"/>
    </font>
    <font>
      <sz val="14"/>
      <name val="Arial Cyr"/>
      <family val="0"/>
    </font>
    <font>
      <b/>
      <sz val="16"/>
      <name val="Arial Narrow"/>
      <family val="2"/>
    </font>
    <font>
      <sz val="12"/>
      <name val="Arial Cyr"/>
      <family val="0"/>
    </font>
    <font>
      <sz val="20"/>
      <name val="Arial Cyr"/>
      <family val="0"/>
    </font>
    <font>
      <sz val="18"/>
      <name val="Arial Narrow"/>
      <family val="2"/>
    </font>
    <font>
      <sz val="13"/>
      <name val="Arial Narrow"/>
      <family val="2"/>
    </font>
    <font>
      <sz val="18"/>
      <name val="Arial Cyr"/>
      <family val="0"/>
    </font>
    <font>
      <b/>
      <i/>
      <sz val="12"/>
      <name val="Arial Narrow"/>
      <family val="2"/>
    </font>
    <font>
      <b/>
      <sz val="12"/>
      <name val="Arial Narrow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2"/>
      <name val="Arial Narrow"/>
      <family val="2"/>
    </font>
    <font>
      <i/>
      <sz val="11"/>
      <name val="Arial Narrow"/>
      <family val="2"/>
    </font>
    <font>
      <sz val="12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8"/>
      <color indexed="8"/>
      <name val="Tahoma"/>
      <family val="2"/>
    </font>
    <font>
      <sz val="11"/>
      <color indexed="8"/>
      <name val="Symbol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sz val="12"/>
      <color indexed="36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3"/>
      <name val="Times New Roman"/>
      <family val="1"/>
    </font>
    <font>
      <b/>
      <sz val="12"/>
      <color theme="1"/>
      <name val="Times New Roman"/>
      <family val="1"/>
    </font>
    <font>
      <sz val="12"/>
      <color theme="7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2"/>
      <color theme="8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35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12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29" xfId="0" applyFont="1" applyBorder="1" applyAlignment="1">
      <alignment/>
    </xf>
    <xf numFmtId="0" fontId="19" fillId="0" borderId="30" xfId="0" applyFont="1" applyBorder="1" applyAlignment="1">
      <alignment horizontal="right" vertical="center" wrapText="1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3" fillId="0" borderId="19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center" vertical="top" wrapText="1"/>
    </xf>
    <xf numFmtId="0" fontId="19" fillId="0" borderId="26" xfId="0" applyFont="1" applyBorder="1" applyAlignment="1">
      <alignment horizontal="right" vertical="center" wrapText="1"/>
    </xf>
    <xf numFmtId="0" fontId="10" fillId="0" borderId="0" xfId="0" applyFont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20" fillId="0" borderId="32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center" vertical="top" wrapText="1"/>
    </xf>
    <xf numFmtId="0" fontId="20" fillId="0" borderId="0" xfId="0" applyFont="1" applyAlignment="1">
      <alignment vertical="center"/>
    </xf>
    <xf numFmtId="0" fontId="20" fillId="0" borderId="32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4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20" fillId="0" borderId="29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2" fillId="0" borderId="19" xfId="0" applyFont="1" applyBorder="1" applyAlignment="1">
      <alignment/>
    </xf>
    <xf numFmtId="0" fontId="4" fillId="0" borderId="3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top" wrapText="1"/>
    </xf>
    <xf numFmtId="2" fontId="3" fillId="0" borderId="4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20" fillId="0" borderId="27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right" vertical="top" wrapText="1"/>
    </xf>
    <xf numFmtId="0" fontId="7" fillId="0" borderId="26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19" fillId="0" borderId="26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top" wrapText="1"/>
    </xf>
    <xf numFmtId="0" fontId="7" fillId="0" borderId="33" xfId="0" applyFont="1" applyBorder="1" applyAlignment="1">
      <alignment vertical="center" wrapText="1"/>
    </xf>
    <xf numFmtId="0" fontId="7" fillId="0" borderId="42" xfId="0" applyFont="1" applyBorder="1" applyAlignment="1">
      <alignment/>
    </xf>
    <xf numFmtId="0" fontId="24" fillId="0" borderId="5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right" wrapText="1"/>
    </xf>
    <xf numFmtId="0" fontId="7" fillId="0" borderId="57" xfId="0" applyFont="1" applyBorder="1" applyAlignment="1">
      <alignment/>
    </xf>
    <xf numFmtId="0" fontId="21" fillId="0" borderId="30" xfId="0" applyFont="1" applyBorder="1" applyAlignment="1">
      <alignment vertical="center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1" fillId="0" borderId="26" xfId="0" applyFont="1" applyBorder="1" applyAlignment="1">
      <alignment vertical="center"/>
    </xf>
    <xf numFmtId="0" fontId="7" fillId="0" borderId="5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5" xfId="0" applyFont="1" applyBorder="1" applyAlignment="1">
      <alignment/>
    </xf>
    <xf numFmtId="0" fontId="20" fillId="0" borderId="29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5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0" fillId="0" borderId="30" xfId="0" applyFont="1" applyBorder="1" applyAlignment="1">
      <alignment horizontal="right" wrapText="1"/>
    </xf>
    <xf numFmtId="0" fontId="3" fillId="0" borderId="30" xfId="0" applyFont="1" applyBorder="1" applyAlignment="1">
      <alignment wrapText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3" fillId="0" borderId="30" xfId="0" applyFont="1" applyBorder="1" applyAlignment="1">
      <alignment horizontal="justify" vertical="center"/>
    </xf>
    <xf numFmtId="0" fontId="3" fillId="0" borderId="30" xfId="0" applyFont="1" applyBorder="1" applyAlignment="1">
      <alignment horizontal="justify" vertical="center" wrapText="1"/>
    </xf>
    <xf numFmtId="0" fontId="20" fillId="0" borderId="3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20" fillId="0" borderId="5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36" fillId="0" borderId="10" xfId="52" applyNumberFormat="1" applyFont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8" fillId="0" borderId="10" xfId="52" applyNumberFormat="1" applyFont="1" applyBorder="1" applyAlignment="1" applyProtection="1">
      <alignment horizontal="center" vertical="center"/>
      <protection locked="0"/>
    </xf>
    <xf numFmtId="0" fontId="38" fillId="0" borderId="0" xfId="52" applyFont="1" applyAlignment="1" applyProtection="1">
      <alignment horizontal="left" vertical="center"/>
      <protection locked="0"/>
    </xf>
    <xf numFmtId="0" fontId="38" fillId="0" borderId="0" xfId="52" applyFont="1" applyAlignment="1" applyProtection="1">
      <alignment horizontal="center" vertical="center"/>
      <protection locked="0"/>
    </xf>
    <xf numFmtId="0" fontId="38" fillId="0" borderId="0" xfId="52" applyFont="1" applyAlignment="1" applyProtection="1">
      <alignment horizontal="left" vertical="top" wrapText="1"/>
      <protection locked="0"/>
    </xf>
    <xf numFmtId="0" fontId="38" fillId="0" borderId="0" xfId="52" applyFont="1">
      <alignment/>
      <protection/>
    </xf>
    <xf numFmtId="0" fontId="38" fillId="0" borderId="0" xfId="52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27" xfId="0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6" fillId="0" borderId="26" xfId="52" applyNumberFormat="1" applyFont="1" applyBorder="1" applyAlignment="1" applyProtection="1">
      <alignment horizontal="center" vertical="center"/>
      <protection locked="0"/>
    </xf>
    <xf numFmtId="0" fontId="28" fillId="0" borderId="28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8" fillId="0" borderId="6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/>
    </xf>
    <xf numFmtId="0" fontId="28" fillId="33" borderId="30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28" fillId="33" borderId="55" xfId="0" applyFont="1" applyFill="1" applyBorder="1" applyAlignment="1">
      <alignment horizontal="center" vertical="center"/>
    </xf>
    <xf numFmtId="0" fontId="28" fillId="33" borderId="57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28" fillId="33" borderId="26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vertical="center" textRotation="90" wrapText="1"/>
    </xf>
    <xf numFmtId="0" fontId="28" fillId="33" borderId="12" xfId="0" applyFont="1" applyFill="1" applyBorder="1" applyAlignment="1">
      <alignment horizontal="center" vertical="center" textRotation="90"/>
    </xf>
    <xf numFmtId="0" fontId="28" fillId="0" borderId="52" xfId="0" applyFont="1" applyFill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4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33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27" fillId="33" borderId="0" xfId="0" applyFont="1" applyFill="1" applyAlignment="1">
      <alignment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left" vertical="center" wrapText="1"/>
    </xf>
    <xf numFmtId="0" fontId="29" fillId="33" borderId="0" xfId="0" applyFont="1" applyFill="1" applyBorder="1" applyAlignment="1">
      <alignment vertical="top"/>
    </xf>
    <xf numFmtId="0" fontId="29" fillId="33" borderId="0" xfId="0" applyFont="1" applyFill="1" applyBorder="1" applyAlignment="1">
      <alignment horizontal="center"/>
    </xf>
    <xf numFmtId="0" fontId="0" fillId="33" borderId="0" xfId="0" applyFill="1" applyAlignment="1">
      <alignment horizontal="left" vertical="center"/>
    </xf>
    <xf numFmtId="0" fontId="27" fillId="33" borderId="0" xfId="0" applyFont="1" applyFill="1" applyAlignment="1">
      <alignment horizontal="left" vertical="center"/>
    </xf>
    <xf numFmtId="0" fontId="39" fillId="33" borderId="0" xfId="0" applyFont="1" applyFill="1" applyBorder="1" applyAlignment="1">
      <alignment horizontal="center" vertical="top"/>
    </xf>
    <xf numFmtId="0" fontId="27" fillId="33" borderId="0" xfId="0" applyFont="1" applyFill="1" applyBorder="1" applyAlignment="1">
      <alignment horizontal="center" vertical="top"/>
    </xf>
    <xf numFmtId="0" fontId="27" fillId="33" borderId="0" xfId="0" applyFont="1" applyFill="1" applyAlignment="1">
      <alignment vertical="top"/>
    </xf>
    <xf numFmtId="0" fontId="27" fillId="33" borderId="33" xfId="0" applyFont="1" applyFill="1" applyBorder="1" applyAlignment="1">
      <alignment/>
    </xf>
    <xf numFmtId="0" fontId="29" fillId="33" borderId="0" xfId="0" applyFont="1" applyFill="1" applyAlignment="1">
      <alignment/>
    </xf>
    <xf numFmtId="0" fontId="27" fillId="33" borderId="0" xfId="0" applyFont="1" applyFill="1" applyAlignment="1">
      <alignment vertical="top" wrapText="1"/>
    </xf>
    <xf numFmtId="0" fontId="28" fillId="33" borderId="0" xfId="0" applyFont="1" applyFill="1" applyAlignment="1">
      <alignment/>
    </xf>
    <xf numFmtId="0" fontId="31" fillId="0" borderId="38" xfId="0" applyFont="1" applyBorder="1" applyAlignment="1">
      <alignment horizontal="center"/>
    </xf>
    <xf numFmtId="0" fontId="31" fillId="33" borderId="63" xfId="0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0" fillId="13" borderId="64" xfId="0" applyFont="1" applyFill="1" applyBorder="1" applyAlignment="1">
      <alignment horizontal="center" vertical="center" wrapText="1"/>
    </xf>
    <xf numFmtId="0" fontId="30" fillId="13" borderId="64" xfId="0" applyFont="1" applyFill="1" applyBorder="1" applyAlignment="1">
      <alignment horizontal="left" vertical="center" wrapText="1"/>
    </xf>
    <xf numFmtId="0" fontId="30" fillId="13" borderId="29" xfId="0" applyFont="1" applyFill="1" applyBorder="1" applyAlignment="1">
      <alignment horizontal="center" vertical="center" wrapText="1"/>
    </xf>
    <xf numFmtId="0" fontId="30" fillId="13" borderId="30" xfId="0" applyFont="1" applyFill="1" applyBorder="1" applyAlignment="1">
      <alignment horizontal="center" vertical="center" wrapText="1"/>
    </xf>
    <xf numFmtId="0" fontId="30" fillId="13" borderId="65" xfId="0" applyFont="1" applyFill="1" applyBorder="1" applyAlignment="1">
      <alignment horizontal="center" vertical="center" wrapText="1"/>
    </xf>
    <xf numFmtId="0" fontId="31" fillId="13" borderId="0" xfId="0" applyFont="1" applyFill="1" applyAlignment="1">
      <alignment vertical="center"/>
    </xf>
    <xf numFmtId="0" fontId="31" fillId="13" borderId="0" xfId="0" applyFont="1" applyFill="1" applyBorder="1" applyAlignment="1">
      <alignment vertical="center"/>
    </xf>
    <xf numFmtId="0" fontId="30" fillId="13" borderId="66" xfId="0" applyFont="1" applyFill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justify" vertical="top" wrapText="1"/>
    </xf>
    <xf numFmtId="0" fontId="31" fillId="0" borderId="16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68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0" xfId="0" applyFont="1" applyAlignment="1">
      <alignment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33" borderId="69" xfId="0" applyFont="1" applyFill="1" applyBorder="1" applyAlignment="1">
      <alignment horizontal="justify" vertical="top" wrapText="1"/>
    </xf>
    <xf numFmtId="0" fontId="31" fillId="33" borderId="16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center" vertical="top" wrapText="1"/>
    </xf>
    <xf numFmtId="0" fontId="31" fillId="33" borderId="68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88" fillId="33" borderId="69" xfId="0" applyFont="1" applyFill="1" applyBorder="1" applyAlignment="1">
      <alignment horizontal="justify" vertical="top" wrapText="1"/>
    </xf>
    <xf numFmtId="0" fontId="31" fillId="33" borderId="17" xfId="0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horizontal="center" vertical="top" wrapText="1"/>
    </xf>
    <xf numFmtId="0" fontId="31" fillId="33" borderId="38" xfId="0" applyFont="1" applyFill="1" applyBorder="1" applyAlignment="1">
      <alignment horizontal="center" vertical="top" wrapText="1"/>
    </xf>
    <xf numFmtId="0" fontId="31" fillId="33" borderId="70" xfId="0" applyFont="1" applyFill="1" applyBorder="1" applyAlignment="1">
      <alignment horizontal="justify" vertical="top" wrapText="1"/>
    </xf>
    <xf numFmtId="0" fontId="31" fillId="33" borderId="56" xfId="0" applyFont="1" applyFill="1" applyBorder="1" applyAlignment="1">
      <alignment horizontal="center" vertical="top" wrapText="1"/>
    </xf>
    <xf numFmtId="0" fontId="31" fillId="33" borderId="24" xfId="0" applyFont="1" applyFill="1" applyBorder="1" applyAlignment="1">
      <alignment horizontal="center" vertical="top" wrapText="1"/>
    </xf>
    <xf numFmtId="0" fontId="31" fillId="33" borderId="43" xfId="0" applyFont="1" applyFill="1" applyBorder="1" applyAlignment="1">
      <alignment horizontal="center" vertical="top" wrapText="1"/>
    </xf>
    <xf numFmtId="0" fontId="31" fillId="0" borderId="56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1" fillId="0" borderId="4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9" fontId="30" fillId="13" borderId="71" xfId="0" applyNumberFormat="1" applyFont="1" applyFill="1" applyBorder="1" applyAlignment="1">
      <alignment horizontal="center" vertical="center" wrapText="1"/>
    </xf>
    <xf numFmtId="0" fontId="30" fillId="13" borderId="57" xfId="0" applyFont="1" applyFill="1" applyBorder="1" applyAlignment="1">
      <alignment horizontal="center" vertical="center" wrapText="1"/>
    </xf>
    <xf numFmtId="0" fontId="30" fillId="13" borderId="0" xfId="0" applyFont="1" applyFill="1" applyAlignment="1">
      <alignment vertical="center" wrapText="1"/>
    </xf>
    <xf numFmtId="49" fontId="31" fillId="0" borderId="42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0" fontId="31" fillId="0" borderId="70" xfId="0" applyFont="1" applyBorder="1" applyAlignment="1">
      <alignment horizontal="justify" vertical="top" wrapText="1"/>
    </xf>
    <xf numFmtId="49" fontId="31" fillId="0" borderId="72" xfId="0" applyNumberFormat="1" applyFont="1" applyBorder="1" applyAlignment="1">
      <alignment horizontal="center" vertical="center" wrapText="1"/>
    </xf>
    <xf numFmtId="0" fontId="31" fillId="0" borderId="47" xfId="0" applyFont="1" applyBorder="1" applyAlignment="1">
      <alignment horizontal="justify" vertical="top" wrapText="1"/>
    </xf>
    <xf numFmtId="0" fontId="31" fillId="0" borderId="67" xfId="0" applyFont="1" applyBorder="1" applyAlignment="1">
      <alignment horizontal="center" vertical="center"/>
    </xf>
    <xf numFmtId="0" fontId="31" fillId="0" borderId="67" xfId="0" applyFont="1" applyBorder="1" applyAlignment="1">
      <alignment vertical="center"/>
    </xf>
    <xf numFmtId="0" fontId="31" fillId="0" borderId="69" xfId="0" applyFont="1" applyBorder="1" applyAlignment="1">
      <alignment horizontal="center" vertical="center"/>
    </xf>
    <xf numFmtId="0" fontId="31" fillId="33" borderId="69" xfId="0" applyFont="1" applyFill="1" applyBorder="1" applyAlignment="1">
      <alignment vertical="center"/>
    </xf>
    <xf numFmtId="0" fontId="31" fillId="33" borderId="69" xfId="0" applyFont="1" applyFill="1" applyBorder="1" applyAlignment="1">
      <alignment horizontal="center" vertical="center"/>
    </xf>
    <xf numFmtId="0" fontId="31" fillId="0" borderId="69" xfId="0" applyFont="1" applyBorder="1" applyAlignment="1">
      <alignment vertical="center"/>
    </xf>
    <xf numFmtId="0" fontId="88" fillId="0" borderId="69" xfId="0" applyFont="1" applyBorder="1" applyAlignment="1">
      <alignment horizontal="center" vertical="center"/>
    </xf>
    <xf numFmtId="0" fontId="88" fillId="0" borderId="69" xfId="0" applyFont="1" applyBorder="1" applyAlignment="1">
      <alignment vertical="center" wrapText="1"/>
    </xf>
    <xf numFmtId="0" fontId="30" fillId="13" borderId="64" xfId="0" applyFont="1" applyFill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0" xfId="0" applyFont="1" applyBorder="1" applyAlignment="1">
      <alignment vertical="center"/>
    </xf>
    <xf numFmtId="0" fontId="31" fillId="0" borderId="69" xfId="0" applyFont="1" applyBorder="1" applyAlignment="1">
      <alignment vertical="center" wrapText="1"/>
    </xf>
    <xf numFmtId="0" fontId="30" fillId="13" borderId="73" xfId="0" applyFont="1" applyFill="1" applyBorder="1" applyAlignment="1">
      <alignment horizontal="center" vertical="center"/>
    </xf>
    <xf numFmtId="0" fontId="30" fillId="13" borderId="73" xfId="0" applyFont="1" applyFill="1" applyBorder="1" applyAlignment="1">
      <alignment horizontal="left" vertical="center"/>
    </xf>
    <xf numFmtId="0" fontId="31" fillId="0" borderId="69" xfId="0" applyFont="1" applyBorder="1" applyAlignment="1">
      <alignment horizontal="left" vertical="center" wrapText="1"/>
    </xf>
    <xf numFmtId="0" fontId="31" fillId="0" borderId="63" xfId="0" applyFont="1" applyBorder="1" applyAlignment="1">
      <alignment vertical="center" wrapText="1"/>
    </xf>
    <xf numFmtId="0" fontId="30" fillId="13" borderId="74" xfId="0" applyFont="1" applyFill="1" applyBorder="1" applyAlignment="1">
      <alignment horizontal="center" vertical="center"/>
    </xf>
    <xf numFmtId="0" fontId="30" fillId="13" borderId="64" xfId="0" applyFont="1" applyFill="1" applyBorder="1" applyAlignment="1">
      <alignment horizontal="left" vertical="center"/>
    </xf>
    <xf numFmtId="0" fontId="31" fillId="13" borderId="64" xfId="0" applyFont="1" applyFill="1" applyBorder="1" applyAlignment="1">
      <alignment horizontal="left" vertical="center" wrapText="1"/>
    </xf>
    <xf numFmtId="0" fontId="31" fillId="9" borderId="67" xfId="0" applyFont="1" applyFill="1" applyBorder="1" applyAlignment="1">
      <alignment horizontal="center" vertical="center"/>
    </xf>
    <xf numFmtId="0" fontId="45" fillId="34" borderId="11" xfId="52" applyNumberFormat="1" applyFont="1" applyFill="1" applyBorder="1" applyAlignment="1" applyProtection="1">
      <alignment horizontal="left" vertical="center" wrapText="1"/>
      <protection locked="0"/>
    </xf>
    <xf numFmtId="0" fontId="31" fillId="33" borderId="67" xfId="0" applyFont="1" applyFill="1" applyBorder="1" applyAlignment="1">
      <alignment horizontal="center" vertical="center"/>
    </xf>
    <xf numFmtId="0" fontId="45" fillId="35" borderId="11" xfId="52" applyNumberFormat="1" applyFont="1" applyFill="1" applyBorder="1" applyAlignment="1" applyProtection="1">
      <alignment horizontal="left" vertical="center" wrapText="1"/>
      <protection locked="0"/>
    </xf>
    <xf numFmtId="0" fontId="45" fillId="34" borderId="10" xfId="52" applyNumberFormat="1" applyFont="1" applyFill="1" applyBorder="1" applyAlignment="1" applyProtection="1">
      <alignment horizontal="left" vertical="center" wrapText="1"/>
      <protection locked="0"/>
    </xf>
    <xf numFmtId="0" fontId="31" fillId="35" borderId="10" xfId="52" applyNumberFormat="1" applyFont="1" applyFill="1" applyBorder="1" applyAlignment="1" applyProtection="1">
      <alignment horizontal="left" vertical="center" wrapText="1"/>
      <protection locked="0"/>
    </xf>
    <xf numFmtId="0" fontId="45" fillId="36" borderId="14" xfId="52" applyNumberFormat="1" applyFont="1" applyFill="1" applyBorder="1" applyAlignment="1">
      <alignment horizontal="center" vertical="center"/>
      <protection/>
    </xf>
    <xf numFmtId="0" fontId="45" fillId="35" borderId="36" xfId="52" applyNumberFormat="1" applyFont="1" applyFill="1" applyBorder="1" applyAlignment="1" applyProtection="1">
      <alignment horizontal="left" vertical="center" wrapText="1"/>
      <protection locked="0"/>
    </xf>
    <xf numFmtId="0" fontId="45" fillId="37" borderId="30" xfId="52" applyNumberFormat="1" applyFont="1" applyFill="1" applyBorder="1" applyAlignment="1" applyProtection="1">
      <alignment horizontal="left" vertical="center" wrapText="1"/>
      <protection locked="0"/>
    </xf>
    <xf numFmtId="0" fontId="45" fillId="34" borderId="13" xfId="52" applyNumberFormat="1" applyFont="1" applyFill="1" applyBorder="1" applyAlignment="1">
      <alignment horizontal="center" vertical="center"/>
      <protection/>
    </xf>
    <xf numFmtId="0" fontId="45" fillId="34" borderId="36" xfId="52" applyNumberFormat="1" applyFont="1" applyFill="1" applyBorder="1" applyAlignment="1" applyProtection="1">
      <alignment horizontal="left" vertical="center" wrapText="1"/>
      <protection locked="0"/>
    </xf>
    <xf numFmtId="0" fontId="45" fillId="0" borderId="54" xfId="52" applyNumberFormat="1" applyFont="1" applyFill="1" applyBorder="1" applyAlignment="1">
      <alignment horizontal="center" vertical="center"/>
      <protection/>
    </xf>
    <xf numFmtId="0" fontId="45" fillId="0" borderId="36" xfId="52" applyNumberFormat="1" applyFont="1" applyFill="1" applyBorder="1" applyAlignment="1" applyProtection="1">
      <alignment horizontal="left" vertical="center" wrapText="1"/>
      <protection locked="0"/>
    </xf>
    <xf numFmtId="0" fontId="45" fillId="34" borderId="14" xfId="52" applyNumberFormat="1" applyFont="1" applyFill="1" applyBorder="1" applyAlignment="1">
      <alignment horizontal="center" vertical="center"/>
      <protection/>
    </xf>
    <xf numFmtId="0" fontId="45" fillId="37" borderId="57" xfId="52" applyNumberFormat="1" applyFont="1" applyFill="1" applyBorder="1" applyAlignment="1" applyProtection="1">
      <alignment horizontal="left" vertical="center" wrapText="1"/>
      <protection locked="0"/>
    </xf>
    <xf numFmtId="0" fontId="45" fillId="9" borderId="14" xfId="52" applyNumberFormat="1" applyFont="1" applyFill="1" applyBorder="1" applyAlignment="1">
      <alignment horizontal="center" vertical="center"/>
      <protection/>
    </xf>
    <xf numFmtId="0" fontId="45" fillId="9" borderId="36" xfId="52" applyNumberFormat="1" applyFont="1" applyFill="1" applyBorder="1" applyAlignment="1" applyProtection="1">
      <alignment horizontal="left" vertical="center" wrapText="1"/>
      <protection locked="0"/>
    </xf>
    <xf numFmtId="0" fontId="45" fillId="0" borderId="63" xfId="52" applyNumberFormat="1" applyFont="1" applyFill="1" applyBorder="1" applyAlignment="1" applyProtection="1">
      <alignment horizontal="left" vertical="center" wrapText="1"/>
      <protection locked="0"/>
    </xf>
    <xf numFmtId="0" fontId="45" fillId="35" borderId="14" xfId="52" applyNumberFormat="1" applyFont="1" applyFill="1" applyBorder="1" applyAlignment="1">
      <alignment horizontal="center" vertical="center"/>
      <protection/>
    </xf>
    <xf numFmtId="0" fontId="31" fillId="35" borderId="75" xfId="52" applyNumberFormat="1" applyFont="1" applyFill="1" applyBorder="1" applyAlignment="1" applyProtection="1">
      <alignment horizontal="left" vertical="center" wrapText="1"/>
      <protection locked="0"/>
    </xf>
    <xf numFmtId="0" fontId="31" fillId="35" borderId="76" xfId="52" applyNumberFormat="1" applyFont="1" applyFill="1" applyBorder="1" applyAlignment="1" applyProtection="1">
      <alignment horizontal="left" vertical="center" wrapText="1"/>
      <protection locked="0"/>
    </xf>
    <xf numFmtId="0" fontId="45" fillId="0" borderId="14" xfId="52" applyNumberFormat="1" applyFont="1" applyFill="1" applyBorder="1" applyAlignment="1">
      <alignment horizontal="center" vertical="center"/>
      <protection/>
    </xf>
    <xf numFmtId="0" fontId="31" fillId="0" borderId="38" xfId="0" applyFont="1" applyBorder="1" applyAlignment="1">
      <alignment vertical="center" wrapText="1"/>
    </xf>
    <xf numFmtId="0" fontId="45" fillId="36" borderId="15" xfId="52" applyNumberFormat="1" applyFont="1" applyFill="1" applyBorder="1" applyAlignment="1">
      <alignment horizontal="center" vertical="center"/>
      <protection/>
    </xf>
    <xf numFmtId="0" fontId="45" fillId="35" borderId="54" xfId="52" applyNumberFormat="1" applyFont="1" applyFill="1" applyBorder="1" applyAlignment="1">
      <alignment horizontal="center" vertical="center"/>
      <protection/>
    </xf>
    <xf numFmtId="0" fontId="45" fillId="35" borderId="15" xfId="52" applyNumberFormat="1" applyFont="1" applyFill="1" applyBorder="1" applyAlignment="1">
      <alignment horizontal="center" vertical="center"/>
      <protection/>
    </xf>
    <xf numFmtId="0" fontId="31" fillId="0" borderId="64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30" fillId="13" borderId="71" xfId="0" applyFont="1" applyFill="1" applyBorder="1" applyAlignment="1">
      <alignment horizontal="center" vertical="center"/>
    </xf>
    <xf numFmtId="0" fontId="30" fillId="13" borderId="27" xfId="0" applyFont="1" applyFill="1" applyBorder="1" applyAlignment="1">
      <alignment horizontal="center" vertical="center" wrapText="1"/>
    </xf>
    <xf numFmtId="0" fontId="30" fillId="13" borderId="26" xfId="0" applyFont="1" applyFill="1" applyBorder="1" applyAlignment="1">
      <alignment horizontal="center" vertical="center" wrapText="1"/>
    </xf>
    <xf numFmtId="0" fontId="30" fillId="13" borderId="46" xfId="0" applyFont="1" applyFill="1" applyBorder="1" applyAlignment="1">
      <alignment horizontal="center" vertical="center" wrapText="1"/>
    </xf>
    <xf numFmtId="0" fontId="30" fillId="13" borderId="61" xfId="0" applyFont="1" applyFill="1" applyBorder="1" applyAlignment="1">
      <alignment horizontal="center" vertical="center"/>
    </xf>
    <xf numFmtId="0" fontId="30" fillId="13" borderId="45" xfId="0" applyFont="1" applyFill="1" applyBorder="1" applyAlignment="1">
      <alignment horizontal="center" vertical="center"/>
    </xf>
    <xf numFmtId="0" fontId="30" fillId="13" borderId="27" xfId="0" applyFont="1" applyFill="1" applyBorder="1" applyAlignment="1">
      <alignment horizontal="center" vertical="center"/>
    </xf>
    <xf numFmtId="0" fontId="30" fillId="13" borderId="46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0" borderId="77" xfId="0" applyFont="1" applyBorder="1" applyAlignment="1">
      <alignment horizontal="center" vertical="top" wrapText="1"/>
    </xf>
    <xf numFmtId="0" fontId="31" fillId="33" borderId="54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9" fontId="31" fillId="33" borderId="10" xfId="0" applyNumberFormat="1" applyFont="1" applyFill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0" fontId="88" fillId="33" borderId="16" xfId="0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0" fontId="88" fillId="33" borderId="68" xfId="0" applyFont="1" applyFill="1" applyBorder="1" applyAlignment="1">
      <alignment horizontal="center" vertical="top" wrapText="1"/>
    </xf>
    <xf numFmtId="0" fontId="88" fillId="33" borderId="17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 vertical="center"/>
    </xf>
    <xf numFmtId="0" fontId="88" fillId="33" borderId="16" xfId="0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30" fillId="13" borderId="66" xfId="0" applyFont="1" applyFill="1" applyBorder="1" applyAlignment="1">
      <alignment horizontal="center" vertical="center"/>
    </xf>
    <xf numFmtId="0" fontId="30" fillId="13" borderId="29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89" fillId="0" borderId="68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0" fillId="13" borderId="32" xfId="0" applyFont="1" applyFill="1" applyBorder="1" applyAlignment="1">
      <alignment horizontal="center" vertical="center"/>
    </xf>
    <xf numFmtId="0" fontId="30" fillId="13" borderId="58" xfId="0" applyFont="1" applyFill="1" applyBorder="1" applyAlignment="1">
      <alignment horizontal="center" vertical="center"/>
    </xf>
    <xf numFmtId="0" fontId="30" fillId="13" borderId="41" xfId="0" applyFont="1" applyFill="1" applyBorder="1" applyAlignment="1">
      <alignment horizontal="center" vertical="center"/>
    </xf>
    <xf numFmtId="0" fontId="30" fillId="13" borderId="40" xfId="0" applyFont="1" applyFill="1" applyBorder="1" applyAlignment="1">
      <alignment horizontal="center" vertical="center"/>
    </xf>
    <xf numFmtId="0" fontId="90" fillId="13" borderId="66" xfId="0" applyFont="1" applyFill="1" applyBorder="1" applyAlignment="1">
      <alignment horizontal="center" vertical="center" wrapText="1"/>
    </xf>
    <xf numFmtId="0" fontId="88" fillId="0" borderId="68" xfId="0" applyFont="1" applyBorder="1" applyAlignment="1">
      <alignment horizontal="center" vertical="center"/>
    </xf>
    <xf numFmtId="0" fontId="89" fillId="0" borderId="38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91" fillId="0" borderId="38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0" fillId="13" borderId="56" xfId="0" applyFont="1" applyFill="1" applyBorder="1" applyAlignment="1">
      <alignment horizontal="center" vertical="center"/>
    </xf>
    <xf numFmtId="0" fontId="30" fillId="13" borderId="0" xfId="0" applyFont="1" applyFill="1" applyBorder="1" applyAlignment="1">
      <alignment horizontal="center" vertical="center"/>
    </xf>
    <xf numFmtId="0" fontId="30" fillId="13" borderId="24" xfId="0" applyFont="1" applyFill="1" applyBorder="1" applyAlignment="1">
      <alignment horizontal="center" vertical="center"/>
    </xf>
    <xf numFmtId="0" fontId="30" fillId="13" borderId="43" xfId="0" applyFont="1" applyFill="1" applyBorder="1" applyAlignment="1">
      <alignment horizontal="center" vertical="center"/>
    </xf>
    <xf numFmtId="0" fontId="30" fillId="13" borderId="42" xfId="0" applyFont="1" applyFill="1" applyBorder="1" applyAlignment="1">
      <alignment horizontal="center" vertical="center"/>
    </xf>
    <xf numFmtId="0" fontId="92" fillId="13" borderId="66" xfId="0" applyFont="1" applyFill="1" applyBorder="1" applyAlignment="1">
      <alignment horizontal="center" vertical="center"/>
    </xf>
    <xf numFmtId="0" fontId="31" fillId="9" borderId="16" xfId="0" applyFont="1" applyFill="1" applyBorder="1" applyAlignment="1">
      <alignment horizontal="center" vertical="center" wrapText="1"/>
    </xf>
    <xf numFmtId="0" fontId="31" fillId="9" borderId="33" xfId="0" applyFont="1" applyFill="1" applyBorder="1" applyAlignment="1">
      <alignment horizontal="center" vertical="center" wrapText="1"/>
    </xf>
    <xf numFmtId="0" fontId="31" fillId="9" borderId="11" xfId="0" applyFont="1" applyFill="1" applyBorder="1" applyAlignment="1">
      <alignment horizontal="center" vertical="center" wrapText="1"/>
    </xf>
    <xf numFmtId="0" fontId="31" fillId="9" borderId="68" xfId="0" applyFont="1" applyFill="1" applyBorder="1" applyAlignment="1">
      <alignment horizontal="center" vertical="center"/>
    </xf>
    <xf numFmtId="0" fontId="31" fillId="9" borderId="77" xfId="0" applyFont="1" applyFill="1" applyBorder="1" applyAlignment="1">
      <alignment horizontal="center" vertical="center"/>
    </xf>
    <xf numFmtId="0" fontId="31" fillId="9" borderId="0" xfId="0" applyFont="1" applyFill="1" applyAlignment="1">
      <alignment vertical="center"/>
    </xf>
    <xf numFmtId="0" fontId="31" fillId="33" borderId="16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68" xfId="0" applyFont="1" applyFill="1" applyBorder="1" applyAlignment="1">
      <alignment horizontal="center" vertical="center"/>
    </xf>
    <xf numFmtId="0" fontId="31" fillId="9" borderId="17" xfId="0" applyFont="1" applyFill="1" applyBorder="1" applyAlignment="1">
      <alignment horizontal="center" vertical="center" wrapText="1"/>
    </xf>
    <xf numFmtId="0" fontId="31" fillId="9" borderId="63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88" fillId="9" borderId="38" xfId="0" applyFont="1" applyFill="1" applyBorder="1" applyAlignment="1">
      <alignment horizontal="center" vertical="center"/>
    </xf>
    <xf numFmtId="0" fontId="31" fillId="33" borderId="68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63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88" fillId="33" borderId="38" xfId="0" applyFont="1" applyFill="1" applyBorder="1" applyAlignment="1">
      <alignment horizontal="center" vertical="center"/>
    </xf>
    <xf numFmtId="0" fontId="31" fillId="33" borderId="78" xfId="0" applyFont="1" applyFill="1" applyBorder="1" applyAlignment="1">
      <alignment horizontal="center" vertical="center"/>
    </xf>
    <xf numFmtId="0" fontId="31" fillId="33" borderId="63" xfId="0" applyFont="1" applyFill="1" applyBorder="1" applyAlignment="1">
      <alignment horizontal="center" vertical="center"/>
    </xf>
    <xf numFmtId="0" fontId="88" fillId="33" borderId="68" xfId="0" applyFont="1" applyFill="1" applyBorder="1" applyAlignment="1">
      <alignment horizontal="center" vertical="center"/>
    </xf>
    <xf numFmtId="0" fontId="93" fillId="13" borderId="6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9" borderId="68" xfId="0" applyFont="1" applyFill="1" applyBorder="1" applyAlignment="1">
      <alignment horizontal="center" vertical="center" wrapText="1"/>
    </xf>
    <xf numFmtId="0" fontId="31" fillId="33" borderId="38" xfId="0" applyFont="1" applyFill="1" applyBorder="1" applyAlignment="1">
      <alignment horizontal="center" vertical="center"/>
    </xf>
    <xf numFmtId="0" fontId="30" fillId="13" borderId="55" xfId="0" applyFont="1" applyFill="1" applyBorder="1" applyAlignment="1">
      <alignment horizontal="center" vertical="center" wrapText="1"/>
    </xf>
    <xf numFmtId="0" fontId="94" fillId="13" borderId="31" xfId="0" applyFont="1" applyFill="1" applyBorder="1" applyAlignment="1">
      <alignment horizontal="center" vertical="center"/>
    </xf>
    <xf numFmtId="0" fontId="31" fillId="9" borderId="53" xfId="0" applyFont="1" applyFill="1" applyBorder="1" applyAlignment="1">
      <alignment horizontal="center" vertical="center" wrapText="1"/>
    </xf>
    <xf numFmtId="0" fontId="31" fillId="9" borderId="16" xfId="0" applyFont="1" applyFill="1" applyBorder="1" applyAlignment="1">
      <alignment horizontal="center" vertical="center"/>
    </xf>
    <xf numFmtId="0" fontId="31" fillId="33" borderId="53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88" fillId="0" borderId="68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79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 wrapText="1"/>
    </xf>
    <xf numFmtId="0" fontId="31" fillId="33" borderId="76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52" xfId="0" applyFont="1" applyFill="1" applyBorder="1" applyAlignment="1">
      <alignment horizontal="center" vertical="center" wrapText="1"/>
    </xf>
    <xf numFmtId="0" fontId="31" fillId="33" borderId="80" xfId="0" applyFont="1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center" vertical="center"/>
    </xf>
    <xf numFmtId="0" fontId="31" fillId="33" borderId="81" xfId="0" applyFont="1" applyFill="1" applyBorder="1" applyAlignment="1">
      <alignment horizontal="center" vertical="center"/>
    </xf>
    <xf numFmtId="0" fontId="31" fillId="33" borderId="43" xfId="0" applyFont="1" applyFill="1" applyBorder="1" applyAlignment="1">
      <alignment horizontal="center" vertical="center"/>
    </xf>
    <xf numFmtId="0" fontId="31" fillId="9" borderId="36" xfId="0" applyFont="1" applyFill="1" applyBorder="1" applyAlignment="1">
      <alignment horizontal="center" vertical="center" wrapText="1"/>
    </xf>
    <xf numFmtId="0" fontId="31" fillId="33" borderId="36" xfId="0" applyFont="1" applyFill="1" applyBorder="1" applyAlignment="1">
      <alignment horizontal="center" vertical="center" wrapText="1"/>
    </xf>
    <xf numFmtId="0" fontId="94" fillId="13" borderId="66" xfId="0" applyFont="1" applyFill="1" applyBorder="1" applyAlignment="1">
      <alignment horizontal="center" vertical="center"/>
    </xf>
    <xf numFmtId="0" fontId="31" fillId="9" borderId="16" xfId="0" applyFont="1" applyFill="1" applyBorder="1" applyAlignment="1">
      <alignment horizontal="center" vertical="top" wrapText="1"/>
    </xf>
    <xf numFmtId="0" fontId="31" fillId="9" borderId="77" xfId="0" applyFont="1" applyFill="1" applyBorder="1" applyAlignment="1">
      <alignment horizontal="center" vertical="top" wrapText="1"/>
    </xf>
    <xf numFmtId="0" fontId="31" fillId="9" borderId="67" xfId="0" applyFont="1" applyFill="1" applyBorder="1" applyAlignment="1">
      <alignment horizontal="center" vertical="top" wrapText="1"/>
    </xf>
    <xf numFmtId="0" fontId="31" fillId="33" borderId="0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/>
    </xf>
    <xf numFmtId="0" fontId="30" fillId="13" borderId="64" xfId="0" applyFont="1" applyFill="1" applyBorder="1" applyAlignment="1">
      <alignment vertical="center"/>
    </xf>
    <xf numFmtId="0" fontId="30" fillId="13" borderId="65" xfId="0" applyFont="1" applyFill="1" applyBorder="1" applyAlignment="1">
      <alignment horizontal="center" vertical="center"/>
    </xf>
    <xf numFmtId="0" fontId="30" fillId="13" borderId="55" xfId="0" applyFont="1" applyFill="1" applyBorder="1" applyAlignment="1">
      <alignment horizontal="center" vertical="center"/>
    </xf>
    <xf numFmtId="0" fontId="30" fillId="13" borderId="30" xfId="0" applyFont="1" applyFill="1" applyBorder="1" applyAlignment="1">
      <alignment horizontal="center" vertical="center"/>
    </xf>
    <xf numFmtId="0" fontId="30" fillId="13" borderId="31" xfId="0" applyFont="1" applyFill="1" applyBorder="1" applyAlignment="1">
      <alignment horizontal="center" vertical="center"/>
    </xf>
    <xf numFmtId="0" fontId="30" fillId="13" borderId="0" xfId="0" applyFont="1" applyFill="1" applyAlignment="1">
      <alignment vertical="center"/>
    </xf>
    <xf numFmtId="0" fontId="30" fillId="13" borderId="82" xfId="0" applyFont="1" applyFill="1" applyBorder="1" applyAlignment="1">
      <alignment horizontal="center" vertical="center"/>
    </xf>
    <xf numFmtId="0" fontId="30" fillId="13" borderId="82" xfId="0" applyFont="1" applyFill="1" applyBorder="1" applyAlignment="1">
      <alignment vertical="center" wrapText="1"/>
    </xf>
    <xf numFmtId="0" fontId="31" fillId="0" borderId="37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top"/>
    </xf>
    <xf numFmtId="0" fontId="31" fillId="0" borderId="75" xfId="0" applyFont="1" applyBorder="1" applyAlignment="1">
      <alignment horizontal="center" vertical="top"/>
    </xf>
    <xf numFmtId="0" fontId="44" fillId="0" borderId="71" xfId="0" applyFont="1" applyBorder="1" applyAlignment="1">
      <alignment/>
    </xf>
    <xf numFmtId="0" fontId="44" fillId="0" borderId="65" xfId="0" applyFont="1" applyBorder="1" applyAlignment="1">
      <alignment/>
    </xf>
    <xf numFmtId="0" fontId="44" fillId="0" borderId="66" xfId="0" applyFont="1" applyBorder="1" applyAlignment="1">
      <alignment/>
    </xf>
    <xf numFmtId="0" fontId="44" fillId="0" borderId="0" xfId="0" applyFont="1" applyAlignment="1">
      <alignment/>
    </xf>
    <xf numFmtId="0" fontId="31" fillId="0" borderId="10" xfId="0" applyFont="1" applyBorder="1" applyAlignment="1">
      <alignment vertical="center"/>
    </xf>
    <xf numFmtId="0" fontId="31" fillId="33" borderId="36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 vertical="center" textRotation="90"/>
    </xf>
    <xf numFmtId="0" fontId="31" fillId="33" borderId="36" xfId="0" applyFont="1" applyFill="1" applyBorder="1" applyAlignment="1">
      <alignment horizontal="center" wrapText="1"/>
    </xf>
    <xf numFmtId="0" fontId="31" fillId="33" borderId="14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31" fillId="33" borderId="14" xfId="0" applyFont="1" applyFill="1" applyBorder="1" applyAlignment="1">
      <alignment horizontal="center" wrapText="1"/>
    </xf>
    <xf numFmtId="0" fontId="31" fillId="33" borderId="63" xfId="0" applyFont="1" applyFill="1" applyBorder="1" applyAlignment="1">
      <alignment horizontal="center" wrapText="1"/>
    </xf>
    <xf numFmtId="0" fontId="31" fillId="8" borderId="38" xfId="0" applyFont="1" applyFill="1" applyBorder="1" applyAlignment="1">
      <alignment horizontal="center" vertical="center"/>
    </xf>
    <xf numFmtId="0" fontId="31" fillId="8" borderId="36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 textRotation="90"/>
    </xf>
    <xf numFmtId="0" fontId="31" fillId="8" borderId="36" xfId="0" applyFont="1" applyFill="1" applyBorder="1" applyAlignment="1">
      <alignment horizontal="center" vertical="center" wrapText="1"/>
    </xf>
    <xf numFmtId="0" fontId="31" fillId="8" borderId="14" xfId="0" applyFont="1" applyFill="1" applyBorder="1" applyAlignment="1">
      <alignment horizontal="center" vertical="center" wrapText="1"/>
    </xf>
    <xf numFmtId="0" fontId="31" fillId="8" borderId="63" xfId="0" applyFont="1" applyFill="1" applyBorder="1" applyAlignment="1">
      <alignment horizontal="center" vertical="center" wrapText="1"/>
    </xf>
    <xf numFmtId="0" fontId="31" fillId="8" borderId="69" xfId="0" applyFont="1" applyFill="1" applyBorder="1" applyAlignment="1">
      <alignment horizontal="center" vertical="center"/>
    </xf>
    <xf numFmtId="0" fontId="31" fillId="8" borderId="38" xfId="0" applyFont="1" applyFill="1" applyBorder="1" applyAlignment="1">
      <alignment horizontal="center"/>
    </xf>
    <xf numFmtId="0" fontId="31" fillId="8" borderId="36" xfId="0" applyFont="1" applyFill="1" applyBorder="1" applyAlignment="1">
      <alignment horizontal="center"/>
    </xf>
    <xf numFmtId="0" fontId="31" fillId="8" borderId="14" xfId="0" applyFont="1" applyFill="1" applyBorder="1" applyAlignment="1">
      <alignment horizontal="center"/>
    </xf>
    <xf numFmtId="0" fontId="31" fillId="8" borderId="63" xfId="0" applyFont="1" applyFill="1" applyBorder="1" applyAlignment="1">
      <alignment horizontal="center"/>
    </xf>
    <xf numFmtId="0" fontId="31" fillId="8" borderId="79" xfId="0" applyFont="1" applyFill="1" applyBorder="1" applyAlignment="1">
      <alignment horizontal="center" vertical="top"/>
    </xf>
    <xf numFmtId="0" fontId="31" fillId="8" borderId="39" xfId="0" applyFont="1" applyFill="1" applyBorder="1" applyAlignment="1">
      <alignment horizontal="center" vertical="top"/>
    </xf>
    <xf numFmtId="0" fontId="31" fillId="8" borderId="15" xfId="0" applyFont="1" applyFill="1" applyBorder="1" applyAlignment="1">
      <alignment horizontal="center" vertical="top" textRotation="90"/>
    </xf>
    <xf numFmtId="0" fontId="31" fillId="8" borderId="15" xfId="0" applyFont="1" applyFill="1" applyBorder="1" applyAlignment="1">
      <alignment horizontal="center" vertical="top"/>
    </xf>
    <xf numFmtId="0" fontId="31" fillId="8" borderId="84" xfId="0" applyFont="1" applyFill="1" applyBorder="1" applyAlignment="1">
      <alignment horizontal="center" vertical="top"/>
    </xf>
    <xf numFmtId="0" fontId="31" fillId="8" borderId="75" xfId="0" applyFont="1" applyFill="1" applyBorder="1" applyAlignment="1">
      <alignment horizontal="center" vertical="top"/>
    </xf>
    <xf numFmtId="0" fontId="31" fillId="38" borderId="16" xfId="0" applyFont="1" applyFill="1" applyBorder="1" applyAlignment="1">
      <alignment horizontal="center" vertical="center"/>
    </xf>
    <xf numFmtId="0" fontId="31" fillId="38" borderId="11" xfId="0" applyFont="1" applyFill="1" applyBorder="1" applyAlignment="1">
      <alignment horizontal="center" vertical="center"/>
    </xf>
    <xf numFmtId="0" fontId="31" fillId="38" borderId="54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88" fillId="38" borderId="17" xfId="0" applyFont="1" applyFill="1" applyBorder="1" applyAlignment="1">
      <alignment horizontal="center" vertical="center"/>
    </xf>
    <xf numFmtId="0" fontId="88" fillId="38" borderId="10" xfId="0" applyFont="1" applyFill="1" applyBorder="1" applyAlignment="1">
      <alignment horizontal="center" vertical="center"/>
    </xf>
    <xf numFmtId="0" fontId="88" fillId="38" borderId="14" xfId="0" applyFont="1" applyFill="1" applyBorder="1" applyAlignment="1">
      <alignment horizontal="center" vertical="center"/>
    </xf>
    <xf numFmtId="0" fontId="30" fillId="38" borderId="29" xfId="0" applyFont="1" applyFill="1" applyBorder="1" applyAlignment="1">
      <alignment horizontal="center" vertical="center"/>
    </xf>
    <xf numFmtId="0" fontId="30" fillId="38" borderId="64" xfId="0" applyFont="1" applyFill="1" applyBorder="1" applyAlignment="1">
      <alignment horizontal="center" vertical="center"/>
    </xf>
    <xf numFmtId="0" fontId="31" fillId="38" borderId="23" xfId="0" applyFont="1" applyFill="1" applyBorder="1" applyAlignment="1">
      <alignment horizontal="center" vertical="center"/>
    </xf>
    <xf numFmtId="0" fontId="31" fillId="38" borderId="20" xfId="0" applyFont="1" applyFill="1" applyBorder="1" applyAlignment="1">
      <alignment horizontal="center" vertical="center"/>
    </xf>
    <xf numFmtId="0" fontId="31" fillId="38" borderId="21" xfId="0" applyFont="1" applyFill="1" applyBorder="1" applyAlignment="1">
      <alignment horizontal="center" vertical="center"/>
    </xf>
    <xf numFmtId="0" fontId="30" fillId="38" borderId="32" xfId="0" applyFont="1" applyFill="1" applyBorder="1" applyAlignment="1">
      <alignment horizontal="center" vertical="center"/>
    </xf>
    <xf numFmtId="0" fontId="30" fillId="38" borderId="73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top" wrapText="1"/>
    </xf>
    <xf numFmtId="0" fontId="30" fillId="38" borderId="42" xfId="0" applyFont="1" applyFill="1" applyBorder="1" applyAlignment="1">
      <alignment horizontal="center" vertical="center"/>
    </xf>
    <xf numFmtId="0" fontId="30" fillId="38" borderId="74" xfId="0" applyFont="1" applyFill="1" applyBorder="1" applyAlignment="1">
      <alignment horizontal="center" vertical="center"/>
    </xf>
    <xf numFmtId="0" fontId="30" fillId="38" borderId="71" xfId="0" applyFont="1" applyFill="1" applyBorder="1" applyAlignment="1">
      <alignment horizontal="center" vertical="center"/>
    </xf>
    <xf numFmtId="0" fontId="31" fillId="38" borderId="77" xfId="0" applyFont="1" applyFill="1" applyBorder="1" applyAlignment="1">
      <alignment horizontal="center" vertical="center"/>
    </xf>
    <xf numFmtId="0" fontId="31" fillId="38" borderId="67" xfId="0" applyFont="1" applyFill="1" applyBorder="1" applyAlignment="1">
      <alignment horizontal="center" vertical="center"/>
    </xf>
    <xf numFmtId="0" fontId="31" fillId="38" borderId="18" xfId="0" applyFont="1" applyFill="1" applyBorder="1" applyAlignment="1">
      <alignment horizontal="center" vertical="center"/>
    </xf>
    <xf numFmtId="0" fontId="31" fillId="38" borderId="19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31" fillId="38" borderId="56" xfId="0" applyFont="1" applyFill="1" applyBorder="1" applyAlignment="1">
      <alignment horizontal="center" vertical="center"/>
    </xf>
    <xf numFmtId="0" fontId="31" fillId="38" borderId="81" xfId="0" applyFont="1" applyFill="1" applyBorder="1" applyAlignment="1">
      <alignment horizontal="center" vertical="center"/>
    </xf>
    <xf numFmtId="0" fontId="31" fillId="38" borderId="43" xfId="0" applyFont="1" applyFill="1" applyBorder="1" applyAlignment="1">
      <alignment horizontal="center" vertical="center"/>
    </xf>
    <xf numFmtId="0" fontId="31" fillId="38" borderId="16" xfId="0" applyFont="1" applyFill="1" applyBorder="1" applyAlignment="1">
      <alignment horizontal="center" vertical="top" wrapText="1"/>
    </xf>
    <xf numFmtId="0" fontId="31" fillId="38" borderId="67" xfId="0" applyFont="1" applyFill="1" applyBorder="1" applyAlignment="1">
      <alignment horizontal="center" vertical="top" wrapText="1"/>
    </xf>
    <xf numFmtId="0" fontId="30" fillId="38" borderId="30" xfId="0" applyFont="1" applyFill="1" applyBorder="1" applyAlignment="1">
      <alignment horizontal="center" vertical="center"/>
    </xf>
    <xf numFmtId="0" fontId="30" fillId="38" borderId="31" xfId="0" applyFont="1" applyFill="1" applyBorder="1" applyAlignment="1">
      <alignment horizontal="center" vertical="center"/>
    </xf>
    <xf numFmtId="0" fontId="30" fillId="38" borderId="44" xfId="0" applyFont="1" applyFill="1" applyBorder="1" applyAlignment="1">
      <alignment horizontal="center" vertical="center"/>
    </xf>
    <xf numFmtId="0" fontId="30" fillId="38" borderId="45" xfId="0" applyFont="1" applyFill="1" applyBorder="1" applyAlignment="1">
      <alignment horizontal="center" vertical="center"/>
    </xf>
    <xf numFmtId="0" fontId="30" fillId="38" borderId="55" xfId="0" applyFont="1" applyFill="1" applyBorder="1" applyAlignment="1">
      <alignment horizontal="center" vertical="center"/>
    </xf>
    <xf numFmtId="0" fontId="31" fillId="38" borderId="85" xfId="0" applyFont="1" applyFill="1" applyBorder="1" applyAlignment="1">
      <alignment horizontal="center" vertical="center"/>
    </xf>
    <xf numFmtId="0" fontId="31" fillId="38" borderId="69" xfId="0" applyFont="1" applyFill="1" applyBorder="1" applyAlignment="1">
      <alignment horizontal="center" vertical="center"/>
    </xf>
    <xf numFmtId="0" fontId="31" fillId="38" borderId="75" xfId="0" applyFont="1" applyFill="1" applyBorder="1" applyAlignment="1">
      <alignment horizontal="center" vertical="top"/>
    </xf>
    <xf numFmtId="16" fontId="31" fillId="33" borderId="10" xfId="0" applyNumberFormat="1" applyFont="1" applyFill="1" applyBorder="1" applyAlignment="1">
      <alignment horizontal="center" vertical="center"/>
    </xf>
    <xf numFmtId="0" fontId="31" fillId="13" borderId="29" xfId="0" applyFont="1" applyFill="1" applyBorder="1" applyAlignment="1">
      <alignment horizontal="center" vertical="center" wrapText="1"/>
    </xf>
    <xf numFmtId="0" fontId="31" fillId="14" borderId="1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31" fillId="33" borderId="30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/>
    </xf>
    <xf numFmtId="0" fontId="28" fillId="33" borderId="58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33" xfId="0" applyFont="1" applyBorder="1" applyAlignment="1">
      <alignment vertical="center"/>
    </xf>
    <xf numFmtId="0" fontId="27" fillId="0" borderId="0" xfId="0" applyFont="1" applyFill="1" applyAlignment="1">
      <alignment vertical="top"/>
    </xf>
    <xf numFmtId="0" fontId="27" fillId="0" borderId="0" xfId="0" applyFont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 textRotation="90"/>
    </xf>
    <xf numFmtId="0" fontId="39" fillId="18" borderId="12" xfId="0" applyFont="1" applyFill="1" applyBorder="1" applyAlignment="1">
      <alignment horizontal="center" vertical="center" textRotation="90" wrapText="1"/>
    </xf>
    <xf numFmtId="0" fontId="28" fillId="18" borderId="19" xfId="0" applyFont="1" applyFill="1" applyBorder="1" applyAlignment="1">
      <alignment horizontal="center" vertical="center"/>
    </xf>
    <xf numFmtId="0" fontId="28" fillId="18" borderId="26" xfId="0" applyFont="1" applyFill="1" applyBorder="1" applyAlignment="1">
      <alignment horizontal="center" vertical="center"/>
    </xf>
    <xf numFmtId="0" fontId="28" fillId="18" borderId="20" xfId="0" applyFont="1" applyFill="1" applyBorder="1" applyAlignment="1">
      <alignment horizontal="center" vertical="center"/>
    </xf>
    <xf numFmtId="0" fontId="28" fillId="16" borderId="19" xfId="0" applyFont="1" applyFill="1" applyBorder="1" applyAlignment="1">
      <alignment horizontal="center" vertical="center" wrapText="1"/>
    </xf>
    <xf numFmtId="0" fontId="28" fillId="16" borderId="19" xfId="0" applyFont="1" applyFill="1" applyBorder="1" applyAlignment="1">
      <alignment horizontal="center" vertical="center"/>
    </xf>
    <xf numFmtId="0" fontId="28" fillId="16" borderId="10" xfId="0" applyFont="1" applyFill="1" applyBorder="1" applyAlignment="1" applyProtection="1">
      <alignment horizontal="center" vertical="center" wrapText="1"/>
      <protection hidden="1"/>
    </xf>
    <xf numFmtId="0" fontId="28" fillId="40" borderId="26" xfId="0" applyFont="1" applyFill="1" applyBorder="1" applyAlignment="1">
      <alignment horizontal="center" vertical="center"/>
    </xf>
    <xf numFmtId="0" fontId="36" fillId="17" borderId="26" xfId="52" applyNumberFormat="1" applyFont="1" applyFill="1" applyBorder="1" applyAlignment="1" applyProtection="1">
      <alignment horizontal="center" vertical="center"/>
      <protection locked="0"/>
    </xf>
    <xf numFmtId="0" fontId="28" fillId="41" borderId="26" xfId="0" applyFont="1" applyFill="1" applyBorder="1" applyAlignment="1">
      <alignment horizontal="center" vertical="center"/>
    </xf>
    <xf numFmtId="0" fontId="28" fillId="0" borderId="45" xfId="0" applyFont="1" applyBorder="1" applyAlignment="1">
      <alignment/>
    </xf>
    <xf numFmtId="0" fontId="38" fillId="18" borderId="10" xfId="52" applyNumberFormat="1" applyFont="1" applyFill="1" applyBorder="1" applyAlignment="1" applyProtection="1">
      <alignment horizontal="center" vertical="center"/>
      <protection locked="0"/>
    </xf>
    <xf numFmtId="0" fontId="36" fillId="17" borderId="10" xfId="52" applyNumberFormat="1" applyFont="1" applyFill="1" applyBorder="1" applyAlignment="1" applyProtection="1">
      <alignment horizontal="center" vertical="center"/>
      <protection locked="0"/>
    </xf>
    <xf numFmtId="0" fontId="38" fillId="42" borderId="10" xfId="52" applyNumberFormat="1" applyFont="1" applyFill="1" applyBorder="1" applyAlignment="1" applyProtection="1">
      <alignment horizontal="center" vertical="center"/>
      <protection locked="0"/>
    </xf>
    <xf numFmtId="0" fontId="38" fillId="16" borderId="10" xfId="52" applyNumberFormat="1" applyFont="1" applyFill="1" applyBorder="1" applyAlignment="1" applyProtection="1">
      <alignment horizontal="center" vertical="center"/>
      <protection locked="0"/>
    </xf>
    <xf numFmtId="0" fontId="38" fillId="41" borderId="10" xfId="52" applyNumberFormat="1" applyFont="1" applyFill="1" applyBorder="1" applyAlignment="1" applyProtection="1">
      <alignment horizontal="center" vertical="center"/>
      <protection locked="0"/>
    </xf>
    <xf numFmtId="0" fontId="38" fillId="43" borderId="10" xfId="52" applyNumberFormat="1" applyFont="1" applyFill="1" applyBorder="1" applyAlignment="1" applyProtection="1">
      <alignment horizontal="center" vertical="center"/>
      <protection locked="0"/>
    </xf>
    <xf numFmtId="0" fontId="38" fillId="40" borderId="10" xfId="52" applyNumberFormat="1" applyFont="1" applyFill="1" applyBorder="1" applyAlignment="1" applyProtection="1">
      <alignment horizontal="center" vertical="center"/>
      <protection locked="0"/>
    </xf>
    <xf numFmtId="0" fontId="14" fillId="42" borderId="0" xfId="0" applyFont="1" applyFill="1" applyAlignment="1">
      <alignment horizontal="center" vertical="center"/>
    </xf>
    <xf numFmtId="0" fontId="14" fillId="42" borderId="0" xfId="0" applyFont="1" applyFill="1" applyAlignment="1">
      <alignment/>
    </xf>
    <xf numFmtId="0" fontId="30" fillId="0" borderId="35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8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8" fillId="0" borderId="45" xfId="0" applyFont="1" applyBorder="1" applyAlignment="1">
      <alignment horizontal="center"/>
    </xf>
    <xf numFmtId="0" fontId="7" fillId="0" borderId="35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4" fillId="0" borderId="32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33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9" fillId="0" borderId="81" xfId="0" applyFont="1" applyBorder="1" applyAlignment="1">
      <alignment horizontal="right" vertical="center" wrapText="1"/>
    </xf>
    <xf numFmtId="0" fontId="19" fillId="0" borderId="61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/>
    </xf>
    <xf numFmtId="0" fontId="19" fillId="0" borderId="48" xfId="0" applyFont="1" applyBorder="1" applyAlignment="1">
      <alignment horizontal="left" vertical="center" wrapText="1"/>
    </xf>
    <xf numFmtId="0" fontId="19" fillId="0" borderId="83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19" fillId="0" borderId="58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65" xfId="0" applyFont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wrapText="1"/>
    </xf>
    <xf numFmtId="0" fontId="19" fillId="0" borderId="65" xfId="0" applyFont="1" applyBorder="1" applyAlignment="1">
      <alignment horizontal="left" wrapText="1"/>
    </xf>
    <xf numFmtId="0" fontId="19" fillId="0" borderId="66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20" fillId="0" borderId="56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right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7" fillId="0" borderId="89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6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20" fillId="0" borderId="8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20" xfId="0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0" fontId="3" fillId="0" borderId="87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38" xfId="0" applyFont="1" applyBorder="1" applyAlignment="1">
      <alignment/>
    </xf>
    <xf numFmtId="0" fontId="20" fillId="0" borderId="55" xfId="0" applyFont="1" applyBorder="1" applyAlignment="1">
      <alignment horizontal="right" indent="1"/>
    </xf>
    <xf numFmtId="0" fontId="20" fillId="0" borderId="65" xfId="0" applyFont="1" applyBorder="1" applyAlignment="1">
      <alignment horizontal="right" indent="1"/>
    </xf>
    <xf numFmtId="0" fontId="20" fillId="0" borderId="57" xfId="0" applyFont="1" applyBorder="1" applyAlignment="1">
      <alignment horizontal="right" indent="1"/>
    </xf>
    <xf numFmtId="0" fontId="3" fillId="0" borderId="36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3" fillId="0" borderId="9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87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72" xfId="0" applyFont="1" applyBorder="1" applyAlignment="1">
      <alignment wrapText="1"/>
    </xf>
    <xf numFmtId="0" fontId="3" fillId="0" borderId="76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90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68" xfId="0" applyFont="1" applyBorder="1" applyAlignment="1">
      <alignment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justify" wrapText="1"/>
    </xf>
    <xf numFmtId="0" fontId="1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84" xfId="0" applyFont="1" applyBorder="1" applyAlignment="1">
      <alignment/>
    </xf>
    <xf numFmtId="0" fontId="3" fillId="0" borderId="7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87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11" fillId="0" borderId="4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8" fillId="33" borderId="58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88" xfId="0" applyFont="1" applyFill="1" applyBorder="1" applyAlignment="1">
      <alignment horizontal="center" vertical="center" wrapText="1"/>
    </xf>
    <xf numFmtId="0" fontId="28" fillId="33" borderId="60" xfId="0" applyFont="1" applyFill="1" applyBorder="1" applyAlignment="1">
      <alignment horizontal="center" vertical="center" wrapText="1"/>
    </xf>
    <xf numFmtId="0" fontId="28" fillId="33" borderId="48" xfId="0" applyFont="1" applyFill="1" applyBorder="1" applyAlignment="1">
      <alignment horizontal="center" vertical="center" wrapText="1"/>
    </xf>
    <xf numFmtId="0" fontId="28" fillId="33" borderId="49" xfId="0" applyFont="1" applyFill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textRotation="90" wrapText="1"/>
    </xf>
    <xf numFmtId="0" fontId="28" fillId="0" borderId="24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 textRotation="90"/>
    </xf>
    <xf numFmtId="49" fontId="28" fillId="0" borderId="26" xfId="0" applyNumberFormat="1" applyFont="1" applyBorder="1" applyAlignment="1">
      <alignment horizontal="center" vertical="center" textRotation="90"/>
    </xf>
    <xf numFmtId="0" fontId="34" fillId="0" borderId="32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28" fillId="33" borderId="89" xfId="0" applyFont="1" applyFill="1" applyBorder="1" applyAlignment="1">
      <alignment horizontal="center" vertical="center" wrapText="1"/>
    </xf>
    <xf numFmtId="0" fontId="28" fillId="33" borderId="61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0" fillId="0" borderId="49" xfId="0" applyBorder="1" applyAlignment="1">
      <alignment wrapText="1"/>
    </xf>
    <xf numFmtId="0" fontId="38" fillId="0" borderId="0" xfId="52" applyFont="1" applyAlignment="1" applyProtection="1">
      <alignment horizontal="left" vertical="top" wrapText="1"/>
      <protection locked="0"/>
    </xf>
    <xf numFmtId="0" fontId="28" fillId="0" borderId="25" xfId="0" applyFont="1" applyBorder="1" applyAlignment="1">
      <alignment horizontal="center" vertical="center"/>
    </xf>
    <xf numFmtId="0" fontId="38" fillId="0" borderId="0" xfId="52" applyFont="1" applyAlignment="1" applyProtection="1">
      <alignment horizontal="left" vertical="center"/>
      <protection locked="0"/>
    </xf>
    <xf numFmtId="0" fontId="37" fillId="0" borderId="0" xfId="52" applyFont="1" applyAlignment="1" applyProtection="1">
      <alignment horizontal="left" vertical="top"/>
      <protection locked="0"/>
    </xf>
    <xf numFmtId="0" fontId="31" fillId="0" borderId="0" xfId="0" applyFont="1" applyAlignment="1">
      <alignment horizontal="center"/>
    </xf>
    <xf numFmtId="0" fontId="31" fillId="0" borderId="6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 textRotation="90"/>
    </xf>
    <xf numFmtId="0" fontId="34" fillId="0" borderId="74" xfId="0" applyFont="1" applyBorder="1" applyAlignment="1">
      <alignment horizontal="center" vertical="center" textRotation="90"/>
    </xf>
    <xf numFmtId="0" fontId="34" fillId="0" borderId="82" xfId="0" applyFont="1" applyBorder="1" applyAlignment="1">
      <alignment horizontal="center" vertical="center" textRotation="90"/>
    </xf>
    <xf numFmtId="49" fontId="28" fillId="0" borderId="23" xfId="0" applyNumberFormat="1" applyFont="1" applyBorder="1" applyAlignment="1">
      <alignment horizontal="center" vertical="center" textRotation="90"/>
    </xf>
    <xf numFmtId="49" fontId="28" fillId="0" borderId="27" xfId="0" applyNumberFormat="1" applyFont="1" applyBorder="1" applyAlignment="1">
      <alignment horizontal="center" vertical="center" textRotation="90"/>
    </xf>
    <xf numFmtId="49" fontId="28" fillId="0" borderId="20" xfId="0" applyNumberFormat="1" applyFont="1" applyFill="1" applyBorder="1" applyAlignment="1">
      <alignment horizontal="center" vertical="center" textRotation="90"/>
    </xf>
    <xf numFmtId="49" fontId="28" fillId="0" borderId="26" xfId="0" applyNumberFormat="1" applyFont="1" applyFill="1" applyBorder="1" applyAlignment="1">
      <alignment horizontal="center" vertical="center" textRotation="90"/>
    </xf>
    <xf numFmtId="0" fontId="34" fillId="0" borderId="37" xfId="0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 textRotation="90"/>
    </xf>
    <xf numFmtId="49" fontId="28" fillId="0" borderId="28" xfId="0" applyNumberFormat="1" applyFont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33" borderId="63" xfId="0" applyFont="1" applyFill="1" applyBorder="1" applyAlignment="1">
      <alignment horizontal="center"/>
    </xf>
    <xf numFmtId="0" fontId="31" fillId="33" borderId="38" xfId="0" applyFont="1" applyFill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27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9" fillId="33" borderId="0" xfId="0" applyFont="1" applyFill="1" applyAlignment="1">
      <alignment horizontal="left" vertical="center"/>
    </xf>
    <xf numFmtId="0" fontId="29" fillId="33" borderId="33" xfId="0" applyFont="1" applyFill="1" applyBorder="1" applyAlignment="1">
      <alignment horizontal="center" vertical="top"/>
    </xf>
    <xf numFmtId="0" fontId="29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left" vertical="center" wrapText="1"/>
    </xf>
    <xf numFmtId="0" fontId="29" fillId="33" borderId="33" xfId="0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39" fillId="33" borderId="0" xfId="0" applyFont="1" applyFill="1" applyAlignment="1">
      <alignment horizontal="center" vertical="top"/>
    </xf>
    <xf numFmtId="0" fontId="27" fillId="33" borderId="33" xfId="0" applyFont="1" applyFill="1" applyBorder="1" applyAlignment="1">
      <alignment horizontal="center" vertical="top"/>
    </xf>
    <xf numFmtId="0" fontId="39" fillId="33" borderId="0" xfId="0" applyFont="1" applyFill="1" applyBorder="1" applyAlignment="1">
      <alignment horizontal="center" vertical="top"/>
    </xf>
    <xf numFmtId="0" fontId="44" fillId="33" borderId="0" xfId="0" applyFont="1" applyFill="1" applyBorder="1" applyAlignment="1">
      <alignment horizontal="center" vertical="top"/>
    </xf>
    <xf numFmtId="0" fontId="29" fillId="33" borderId="0" xfId="0" applyFont="1" applyFill="1" applyAlignment="1">
      <alignment horizontal="right" vertical="top" wrapText="1"/>
    </xf>
    <xf numFmtId="0" fontId="27" fillId="33" borderId="0" xfId="0" applyFont="1" applyFill="1" applyAlignment="1">
      <alignment horizontal="right" vertical="top" wrapText="1"/>
    </xf>
    <xf numFmtId="0" fontId="29" fillId="0" borderId="33" xfId="0" applyFont="1" applyBorder="1" applyAlignment="1">
      <alignment horizontal="center" vertical="top"/>
    </xf>
    <xf numFmtId="0" fontId="44" fillId="33" borderId="76" xfId="0" applyFont="1" applyFill="1" applyBorder="1" applyAlignment="1">
      <alignment horizontal="center" vertical="top"/>
    </xf>
    <xf numFmtId="0" fontId="31" fillId="0" borderId="77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68" xfId="0" applyFont="1" applyFill="1" applyBorder="1" applyAlignment="1">
      <alignment horizontal="center"/>
    </xf>
    <xf numFmtId="0" fontId="31" fillId="42" borderId="77" xfId="0" applyFont="1" applyFill="1" applyBorder="1" applyAlignment="1">
      <alignment horizontal="center"/>
    </xf>
    <xf numFmtId="0" fontId="31" fillId="42" borderId="33" xfId="0" applyFont="1" applyFill="1" applyBorder="1" applyAlignment="1">
      <alignment horizontal="center"/>
    </xf>
    <xf numFmtId="0" fontId="31" fillId="42" borderId="68" xfId="0" applyFont="1" applyFill="1" applyBorder="1" applyAlignment="1">
      <alignment horizontal="center"/>
    </xf>
    <xf numFmtId="0" fontId="31" fillId="0" borderId="6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42" borderId="27" xfId="0" applyFont="1" applyFill="1" applyBorder="1" applyAlignment="1">
      <alignment horizontal="center" vertical="center"/>
    </xf>
    <xf numFmtId="0" fontId="31" fillId="42" borderId="26" xfId="0" applyFont="1" applyFill="1" applyBorder="1" applyAlignment="1">
      <alignment horizontal="center" vertical="center"/>
    </xf>
    <xf numFmtId="0" fontId="31" fillId="42" borderId="28" xfId="0" applyFont="1" applyFill="1" applyBorder="1" applyAlignment="1">
      <alignment horizontal="center" vertical="center"/>
    </xf>
    <xf numFmtId="0" fontId="31" fillId="42" borderId="61" xfId="0" applyFont="1" applyFill="1" applyBorder="1" applyAlignment="1">
      <alignment horizontal="center" vertical="center"/>
    </xf>
    <xf numFmtId="0" fontId="31" fillId="42" borderId="29" xfId="0" applyFont="1" applyFill="1" applyBorder="1" applyAlignment="1">
      <alignment horizontal="center" vertical="center"/>
    </xf>
    <xf numFmtId="0" fontId="31" fillId="42" borderId="30" xfId="0" applyFont="1" applyFill="1" applyBorder="1" applyAlignment="1">
      <alignment horizontal="center" vertical="center"/>
    </xf>
    <xf numFmtId="0" fontId="31" fillId="42" borderId="31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42" borderId="22" xfId="0" applyFont="1" applyFill="1" applyBorder="1" applyAlignment="1">
      <alignment horizontal="center" vertical="center"/>
    </xf>
    <xf numFmtId="0" fontId="31" fillId="42" borderId="12" xfId="0" applyFont="1" applyFill="1" applyBorder="1" applyAlignment="1">
      <alignment horizontal="center" vertical="center"/>
    </xf>
    <xf numFmtId="0" fontId="31" fillId="42" borderId="13" xfId="0" applyFont="1" applyFill="1" applyBorder="1" applyAlignment="1">
      <alignment horizontal="center" vertical="center"/>
    </xf>
    <xf numFmtId="0" fontId="31" fillId="42" borderId="17" xfId="0" applyFont="1" applyFill="1" applyBorder="1" applyAlignment="1">
      <alignment horizontal="center" vertical="center"/>
    </xf>
    <xf numFmtId="0" fontId="31" fillId="42" borderId="10" xfId="0" applyFont="1" applyFill="1" applyBorder="1" applyAlignment="1">
      <alignment horizontal="center" vertical="center"/>
    </xf>
    <xf numFmtId="0" fontId="31" fillId="42" borderId="14" xfId="0" applyFont="1" applyFill="1" applyBorder="1" applyAlignment="1">
      <alignment horizontal="center" vertical="center"/>
    </xf>
    <xf numFmtId="0" fontId="31" fillId="42" borderId="18" xfId="0" applyFont="1" applyFill="1" applyBorder="1" applyAlignment="1">
      <alignment horizontal="center" vertical="center"/>
    </xf>
    <xf numFmtId="0" fontId="31" fillId="42" borderId="19" xfId="0" applyFont="1" applyFill="1" applyBorder="1" applyAlignment="1">
      <alignment horizontal="center" vertical="center"/>
    </xf>
    <xf numFmtId="0" fontId="31" fillId="42" borderId="15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42" borderId="22" xfId="0" applyFont="1" applyFill="1" applyBorder="1" applyAlignment="1">
      <alignment horizontal="center" vertical="center" wrapText="1"/>
    </xf>
    <xf numFmtId="0" fontId="31" fillId="42" borderId="12" xfId="0" applyFont="1" applyFill="1" applyBorder="1" applyAlignment="1">
      <alignment horizontal="center" vertical="center" wrapText="1"/>
    </xf>
    <xf numFmtId="0" fontId="31" fillId="42" borderId="13" xfId="0" applyFont="1" applyFill="1" applyBorder="1" applyAlignment="1">
      <alignment horizontal="center" vertical="center" wrapText="1"/>
    </xf>
    <xf numFmtId="0" fontId="31" fillId="42" borderId="18" xfId="0" applyFont="1" applyFill="1" applyBorder="1" applyAlignment="1">
      <alignment horizontal="center" vertical="center" wrapText="1"/>
    </xf>
    <xf numFmtId="0" fontId="31" fillId="42" borderId="19" xfId="0" applyFont="1" applyFill="1" applyBorder="1" applyAlignment="1">
      <alignment horizontal="center" vertical="center" wrapText="1"/>
    </xf>
    <xf numFmtId="0" fontId="31" fillId="42" borderId="15" xfId="0" applyFont="1" applyFill="1" applyBorder="1" applyAlignment="1">
      <alignment horizontal="center" vertical="center" wrapText="1"/>
    </xf>
    <xf numFmtId="0" fontId="31" fillId="42" borderId="53" xfId="0" applyFont="1" applyFill="1" applyBorder="1" applyAlignment="1">
      <alignment horizontal="center" vertical="center" wrapText="1"/>
    </xf>
    <xf numFmtId="0" fontId="31" fillId="42" borderId="11" xfId="0" applyFont="1" applyFill="1" applyBorder="1" applyAlignment="1">
      <alignment horizontal="center" vertical="center" wrapText="1"/>
    </xf>
    <xf numFmtId="0" fontId="31" fillId="42" borderId="54" xfId="0" applyFont="1" applyFill="1" applyBorder="1" applyAlignment="1">
      <alignment horizontal="center" vertical="center" wrapText="1"/>
    </xf>
    <xf numFmtId="0" fontId="31" fillId="42" borderId="39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28" fillId="43" borderId="24" xfId="0" applyFont="1" applyFill="1" applyBorder="1" applyAlignment="1">
      <alignment horizontal="center" vertical="center"/>
    </xf>
    <xf numFmtId="0" fontId="28" fillId="43" borderId="26" xfId="0" applyFont="1" applyFill="1" applyBorder="1" applyAlignment="1">
      <alignment horizontal="center" vertical="center"/>
    </xf>
    <xf numFmtId="0" fontId="28" fillId="43" borderId="25" xfId="0" applyFont="1" applyFill="1" applyBorder="1" applyAlignment="1">
      <alignment horizontal="center" vertical="center"/>
    </xf>
    <xf numFmtId="0" fontId="28" fillId="43" borderId="28" xfId="0" applyFont="1" applyFill="1" applyBorder="1" applyAlignment="1">
      <alignment horizontal="center" vertical="center"/>
    </xf>
    <xf numFmtId="0" fontId="28" fillId="42" borderId="89" xfId="0" applyFont="1" applyFill="1" applyBorder="1" applyAlignment="1">
      <alignment horizontal="center" vertical="center"/>
    </xf>
    <xf numFmtId="0" fontId="28" fillId="42" borderId="61" xfId="0" applyFont="1" applyFill="1" applyBorder="1" applyAlignment="1">
      <alignment horizontal="center" vertical="center"/>
    </xf>
    <xf numFmtId="0" fontId="28" fillId="43" borderId="58" xfId="0" applyFont="1" applyFill="1" applyBorder="1" applyAlignment="1">
      <alignment horizontal="center" vertical="center"/>
    </xf>
    <xf numFmtId="0" fontId="28" fillId="42" borderId="58" xfId="0" applyFont="1" applyFill="1" applyBorder="1" applyAlignment="1">
      <alignment horizontal="center" vertical="center"/>
    </xf>
    <xf numFmtId="0" fontId="28" fillId="42" borderId="26" xfId="0" applyFont="1" applyFill="1" applyBorder="1" applyAlignment="1">
      <alignment horizontal="center" vertical="center"/>
    </xf>
    <xf numFmtId="0" fontId="39" fillId="16" borderId="48" xfId="0" applyFont="1" applyFill="1" applyBorder="1" applyAlignment="1">
      <alignment horizontal="center" vertical="center" wrapText="1"/>
    </xf>
    <xf numFmtId="0" fontId="39" fillId="16" borderId="83" xfId="0" applyFont="1" applyFill="1" applyBorder="1" applyAlignment="1">
      <alignment horizontal="center" vertical="center" wrapText="1"/>
    </xf>
    <xf numFmtId="0" fontId="39" fillId="16" borderId="49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39" fillId="18" borderId="48" xfId="0" applyFont="1" applyFill="1" applyBorder="1" applyAlignment="1">
      <alignment horizontal="center" vertical="center" wrapText="1"/>
    </xf>
    <xf numFmtId="0" fontId="39" fillId="18" borderId="49" xfId="0" applyFont="1" applyFill="1" applyBorder="1" applyAlignment="1">
      <alignment horizontal="center" vertical="center" wrapText="1"/>
    </xf>
    <xf numFmtId="0" fontId="28" fillId="42" borderId="81" xfId="0" applyFont="1" applyFill="1" applyBorder="1" applyAlignment="1">
      <alignment horizontal="center" vertical="center"/>
    </xf>
    <xf numFmtId="0" fontId="28" fillId="43" borderId="59" xfId="0" applyFont="1" applyFill="1" applyBorder="1" applyAlignment="1">
      <alignment horizontal="center" vertical="center"/>
    </xf>
    <xf numFmtId="0" fontId="34" fillId="33" borderId="58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34" fillId="33" borderId="89" xfId="0" applyFont="1" applyFill="1" applyBorder="1" applyAlignment="1">
      <alignment horizontal="center" vertical="center" wrapText="1"/>
    </xf>
    <xf numFmtId="0" fontId="34" fillId="33" borderId="61" xfId="0" applyFont="1" applyFill="1" applyBorder="1" applyAlignment="1">
      <alignment horizontal="center" vertical="center" wrapText="1"/>
    </xf>
    <xf numFmtId="0" fontId="44" fillId="0" borderId="76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44" fillId="0" borderId="76" xfId="0" applyFont="1" applyBorder="1" applyAlignment="1">
      <alignment horizontal="center" vertical="top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9" fillId="0" borderId="76" xfId="0" applyFont="1" applyBorder="1" applyAlignment="1">
      <alignment horizontal="center" vertical="top"/>
    </xf>
    <xf numFmtId="0" fontId="29" fillId="0" borderId="0" xfId="0" applyFont="1" applyAlignment="1">
      <alignment horizontal="left" vertical="center"/>
    </xf>
    <xf numFmtId="0" fontId="27" fillId="0" borderId="33" xfId="0" applyFont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44" fillId="0" borderId="21" xfId="0" applyFont="1" applyBorder="1" applyAlignment="1">
      <alignment horizontal="center" vertical="center" textRotation="90" wrapText="1"/>
    </xf>
    <xf numFmtId="0" fontId="44" fillId="0" borderId="25" xfId="0" applyFont="1" applyBorder="1" applyAlignment="1">
      <alignment horizontal="center" vertical="center" textRotation="90" wrapText="1"/>
    </xf>
    <xf numFmtId="0" fontId="44" fillId="0" borderId="28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31" fillId="0" borderId="40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30" fillId="0" borderId="73" xfId="0" applyFont="1" applyBorder="1" applyAlignment="1">
      <alignment horizontal="center" vertical="center" textRotation="90"/>
    </xf>
    <xf numFmtId="0" fontId="30" fillId="0" borderId="74" xfId="0" applyFont="1" applyBorder="1" applyAlignment="1">
      <alignment horizontal="center" vertical="center" textRotation="90"/>
    </xf>
    <xf numFmtId="0" fontId="30" fillId="0" borderId="82" xfId="0" applyFont="1" applyBorder="1" applyAlignment="1">
      <alignment horizontal="center" vertical="center" textRotation="90"/>
    </xf>
    <xf numFmtId="0" fontId="31" fillId="0" borderId="49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31" fillId="0" borderId="36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44" fillId="0" borderId="24" xfId="0" applyFont="1" applyBorder="1" applyAlignment="1">
      <alignment horizontal="center" vertical="center" textRotation="90" wrapText="1"/>
    </xf>
    <xf numFmtId="0" fontId="44" fillId="0" borderId="26" xfId="0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horizontal="center" vertical="center" textRotation="90" wrapText="1"/>
    </xf>
    <xf numFmtId="0" fontId="44" fillId="0" borderId="45" xfId="0" applyFont="1" applyBorder="1" applyAlignment="1">
      <alignment horizontal="center" vertical="center" textRotation="90" wrapText="1"/>
    </xf>
    <xf numFmtId="0" fontId="44" fillId="0" borderId="78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87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textRotation="90" wrapText="1"/>
    </xf>
    <xf numFmtId="0" fontId="44" fillId="0" borderId="56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86" xfId="0" applyFont="1" applyBorder="1" applyAlignment="1">
      <alignment horizontal="center" vertical="center" wrapText="1"/>
    </xf>
    <xf numFmtId="0" fontId="44" fillId="0" borderId="83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90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86" xfId="0" applyFont="1" applyFill="1" applyBorder="1" applyAlignment="1">
      <alignment horizontal="center" vertical="center" wrapText="1"/>
    </xf>
    <xf numFmtId="0" fontId="44" fillId="0" borderId="83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textRotation="90" wrapText="1"/>
    </xf>
    <xf numFmtId="0" fontId="44" fillId="0" borderId="16" xfId="0" applyFont="1" applyFill="1" applyBorder="1" applyAlignment="1">
      <alignment horizontal="center" vertical="center" textRotation="90" wrapText="1"/>
    </xf>
    <xf numFmtId="0" fontId="44" fillId="0" borderId="71" xfId="0" applyFont="1" applyBorder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0" fontId="44" fillId="0" borderId="66" xfId="0" applyFont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textRotation="90" wrapText="1"/>
    </xf>
    <xf numFmtId="0" fontId="44" fillId="0" borderId="11" xfId="0" applyFont="1" applyFill="1" applyBorder="1" applyAlignment="1">
      <alignment horizontal="center" vertical="center" textRotation="90" wrapText="1"/>
    </xf>
    <xf numFmtId="0" fontId="44" fillId="0" borderId="43" xfId="0" applyFont="1" applyFill="1" applyBorder="1" applyAlignment="1">
      <alignment horizontal="center" vertical="center" textRotation="90" wrapText="1"/>
    </xf>
    <xf numFmtId="0" fontId="44" fillId="0" borderId="68" xfId="0" applyFont="1" applyFill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 wrapText="1"/>
    </xf>
    <xf numFmtId="0" fontId="44" fillId="0" borderId="74" xfId="0" applyFont="1" applyBorder="1" applyAlignment="1">
      <alignment horizontal="center" vertical="center" wrapText="1"/>
    </xf>
    <xf numFmtId="0" fontId="44" fillId="0" borderId="82" xfId="0" applyFont="1" applyBorder="1" applyAlignment="1">
      <alignment horizontal="center" vertical="center" wrapText="1"/>
    </xf>
    <xf numFmtId="0" fontId="44" fillId="0" borderId="86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80" xfId="0" applyFont="1" applyBorder="1" applyAlignment="1">
      <alignment horizontal="center" vertical="center" textRotation="90" wrapText="1"/>
    </xf>
    <xf numFmtId="0" fontId="44" fillId="0" borderId="43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9"/>
  <sheetViews>
    <sheetView zoomScale="75" zoomScaleNormal="75" zoomScalePageLayoutView="0" workbookViewId="0" topLeftCell="A1">
      <selection activeCell="A1" sqref="A1:BB38"/>
    </sheetView>
  </sheetViews>
  <sheetFormatPr defaultColWidth="9.00390625" defaultRowHeight="12.75"/>
  <cols>
    <col min="1" max="1" width="4.875" style="12" customWidth="1"/>
    <col min="2" max="38" width="3.375" style="12" customWidth="1"/>
    <col min="39" max="39" width="4.00390625" style="12" customWidth="1"/>
    <col min="40" max="51" width="3.375" style="12" customWidth="1"/>
    <col min="52" max="52" width="3.875" style="12" customWidth="1"/>
    <col min="53" max="53" width="4.375" style="12" customWidth="1"/>
    <col min="54" max="54" width="4.125" style="0" customWidth="1"/>
  </cols>
  <sheetData>
    <row r="1" spans="1:54" ht="18.75">
      <c r="A1" s="786" t="s">
        <v>208</v>
      </c>
      <c r="B1" s="786"/>
      <c r="C1" s="786"/>
      <c r="D1" s="786"/>
      <c r="E1" s="786"/>
      <c r="F1" s="786"/>
      <c r="G1" s="786"/>
      <c r="H1" s="786"/>
      <c r="O1" s="795" t="s">
        <v>62</v>
      </c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795"/>
      <c r="AH1" s="795"/>
      <c r="AI1" s="795"/>
      <c r="AJ1" s="795"/>
      <c r="AK1" s="795"/>
      <c r="AL1" s="795"/>
      <c r="AS1" s="785" t="s">
        <v>246</v>
      </c>
      <c r="AT1" s="785"/>
      <c r="AU1" s="785"/>
      <c r="AV1" s="785"/>
      <c r="AW1" s="785"/>
      <c r="AX1" s="785"/>
      <c r="AY1" s="785"/>
      <c r="AZ1" s="785"/>
      <c r="BA1" s="785"/>
      <c r="BB1" s="785"/>
    </row>
    <row r="2" spans="1:54" ht="32.25" customHeight="1">
      <c r="A2" s="786"/>
      <c r="B2" s="786"/>
      <c r="C2" s="786"/>
      <c r="D2" s="786"/>
      <c r="E2" s="786"/>
      <c r="F2" s="786"/>
      <c r="G2" s="786"/>
      <c r="H2" s="786"/>
      <c r="O2" s="796" t="s">
        <v>210</v>
      </c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  <c r="AF2" s="796"/>
      <c r="AG2" s="796"/>
      <c r="AH2" s="796"/>
      <c r="AI2" s="796"/>
      <c r="AJ2" s="796"/>
      <c r="AK2" s="796"/>
      <c r="AL2" s="796"/>
      <c r="AS2" s="785" t="s">
        <v>245</v>
      </c>
      <c r="AT2" s="785"/>
      <c r="AU2" s="785"/>
      <c r="AV2" s="785"/>
      <c r="AW2" s="785"/>
      <c r="AX2" s="785"/>
      <c r="AY2" s="785"/>
      <c r="AZ2" s="785"/>
      <c r="BA2" s="785"/>
      <c r="BB2" s="70"/>
    </row>
    <row r="3" spans="1:54" ht="24" customHeight="1">
      <c r="A3" s="786"/>
      <c r="B3" s="786"/>
      <c r="C3" s="786"/>
      <c r="D3" s="786"/>
      <c r="E3" s="786"/>
      <c r="F3" s="786"/>
      <c r="G3" s="786"/>
      <c r="H3" s="786"/>
      <c r="O3" s="797" t="s">
        <v>215</v>
      </c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797"/>
      <c r="AH3" s="797"/>
      <c r="AI3" s="797"/>
      <c r="AJ3" s="797"/>
      <c r="AK3" s="797"/>
      <c r="AL3" s="797"/>
      <c r="AS3" s="3"/>
      <c r="BB3" s="3"/>
    </row>
    <row r="4" spans="1:54" ht="22.5" customHeight="1">
      <c r="A4" s="785" t="s">
        <v>209</v>
      </c>
      <c r="B4" s="785"/>
      <c r="C4" s="785"/>
      <c r="D4" s="785"/>
      <c r="E4" s="785"/>
      <c r="F4" s="785"/>
      <c r="G4" s="785"/>
      <c r="H4" s="785"/>
      <c r="AS4" s="786" t="s">
        <v>244</v>
      </c>
      <c r="AT4" s="786"/>
      <c r="AU4" s="786"/>
      <c r="AV4" s="786"/>
      <c r="AW4" s="786"/>
      <c r="AX4" s="786"/>
      <c r="AY4" s="786"/>
      <c r="AZ4" s="786"/>
      <c r="BA4" s="786"/>
      <c r="BB4" s="786"/>
    </row>
    <row r="5" spans="1:54" ht="17.25" customHeight="1" thickBot="1">
      <c r="A5" s="20"/>
      <c r="B5" s="20"/>
      <c r="C5" s="20"/>
      <c r="D5" s="20"/>
      <c r="E5" s="20"/>
      <c r="F5" s="20"/>
      <c r="G5" s="20"/>
      <c r="H5" s="20"/>
      <c r="O5" s="787" t="s">
        <v>63</v>
      </c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S5" s="786" t="s">
        <v>247</v>
      </c>
      <c r="AT5" s="786"/>
      <c r="AU5" s="786"/>
      <c r="AV5" s="786"/>
      <c r="AW5" s="786"/>
      <c r="AX5" s="786"/>
      <c r="AY5" s="786"/>
      <c r="AZ5" s="786"/>
      <c r="BA5" s="786"/>
      <c r="BB5" s="786"/>
    </row>
    <row r="6" spans="1:54" ht="28.5" customHeight="1">
      <c r="A6" s="21" t="s">
        <v>73</v>
      </c>
      <c r="O6" s="788" t="s">
        <v>243</v>
      </c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S6" s="786"/>
      <c r="AT6" s="786"/>
      <c r="AU6" s="786"/>
      <c r="AV6" s="786"/>
      <c r="AW6" s="786"/>
      <c r="AX6" s="786"/>
      <c r="AY6" s="786"/>
      <c r="AZ6" s="786"/>
      <c r="BA6" s="786"/>
      <c r="BB6" s="786"/>
    </row>
    <row r="7" spans="1:54" ht="35.25" customHeight="1">
      <c r="A7" s="21"/>
      <c r="O7" s="793" t="s">
        <v>248</v>
      </c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3"/>
      <c r="AS7" s="784" t="s">
        <v>187</v>
      </c>
      <c r="AT7" s="784"/>
      <c r="AU7" s="784"/>
      <c r="AV7" s="784"/>
      <c r="AW7" s="784"/>
      <c r="AX7" s="784"/>
      <c r="AY7" s="784"/>
      <c r="AZ7" s="784"/>
      <c r="BA7" s="784"/>
      <c r="BB7" s="784"/>
    </row>
    <row r="8" spans="1:45" ht="27" customHeight="1">
      <c r="A8" s="21"/>
      <c r="O8" s="789" t="s">
        <v>216</v>
      </c>
      <c r="P8" s="789"/>
      <c r="Q8" s="789"/>
      <c r="R8" s="789"/>
      <c r="S8" s="789"/>
      <c r="T8" s="789"/>
      <c r="U8" s="789"/>
      <c r="V8" s="789"/>
      <c r="W8" s="789"/>
      <c r="X8" s="789"/>
      <c r="Y8" s="789"/>
      <c r="Z8" s="789"/>
      <c r="AA8" s="789"/>
      <c r="AB8" s="789"/>
      <c r="AC8" s="789"/>
      <c r="AD8" s="789"/>
      <c r="AE8" s="789"/>
      <c r="AF8" s="789"/>
      <c r="AG8" s="789"/>
      <c r="AH8" s="789"/>
      <c r="AI8" s="789"/>
      <c r="AJ8" s="789"/>
      <c r="AK8" s="789"/>
      <c r="AL8" s="789"/>
      <c r="AS8" s="21"/>
    </row>
    <row r="9" spans="1:45" ht="27.75" customHeight="1">
      <c r="A9" s="21"/>
      <c r="O9" s="789" t="s">
        <v>217</v>
      </c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S9" s="21"/>
    </row>
    <row r="11" spans="1:38" ht="21" customHeight="1">
      <c r="A11" s="20"/>
      <c r="O11" s="794" t="s">
        <v>199</v>
      </c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4"/>
      <c r="AA11" s="794"/>
      <c r="AB11" s="794"/>
      <c r="AC11" s="794"/>
      <c r="AD11" s="794"/>
      <c r="AE11" s="794"/>
      <c r="AF11" s="794"/>
      <c r="AG11" s="794"/>
      <c r="AH11" s="794"/>
      <c r="AI11" s="794"/>
      <c r="AJ11" s="794"/>
      <c r="AK11" s="794"/>
      <c r="AL11" s="794"/>
    </row>
    <row r="12" spans="1:38" ht="21" customHeight="1">
      <c r="A12" s="20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</row>
    <row r="13" spans="1:53" s="22" customFormat="1" ht="25.5">
      <c r="A13" s="746" t="s">
        <v>64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  <c r="AN13" s="746"/>
      <c r="AO13" s="746"/>
      <c r="AP13" s="746"/>
      <c r="AQ13" s="746"/>
      <c r="AR13" s="746"/>
      <c r="AS13" s="746"/>
      <c r="AT13" s="746"/>
      <c r="AU13" s="746"/>
      <c r="AV13" s="746"/>
      <c r="AW13" s="746"/>
      <c r="AX13" s="746"/>
      <c r="AY13" s="746"/>
      <c r="AZ13" s="746"/>
      <c r="BA13" s="746"/>
    </row>
    <row r="14" ht="9" customHeight="1" thickBot="1"/>
    <row r="15" spans="1:53" s="13" customFormat="1" ht="20.25" customHeight="1">
      <c r="A15" s="790" t="s">
        <v>61</v>
      </c>
      <c r="B15" s="762" t="s">
        <v>38</v>
      </c>
      <c r="C15" s="763"/>
      <c r="D15" s="763"/>
      <c r="E15" s="777"/>
      <c r="F15" s="767" t="s">
        <v>39</v>
      </c>
      <c r="G15" s="762" t="s">
        <v>40</v>
      </c>
      <c r="H15" s="763"/>
      <c r="I15" s="777"/>
      <c r="J15" s="767" t="s">
        <v>41</v>
      </c>
      <c r="K15" s="762" t="s">
        <v>42</v>
      </c>
      <c r="L15" s="763"/>
      <c r="M15" s="763"/>
      <c r="N15" s="777"/>
      <c r="O15" s="762" t="s">
        <v>43</v>
      </c>
      <c r="P15" s="763"/>
      <c r="Q15" s="763"/>
      <c r="R15" s="777"/>
      <c r="S15" s="767" t="s">
        <v>44</v>
      </c>
      <c r="T15" s="762" t="s">
        <v>45</v>
      </c>
      <c r="U15" s="763"/>
      <c r="V15" s="777"/>
      <c r="W15" s="767" t="s">
        <v>46</v>
      </c>
      <c r="X15" s="762" t="s">
        <v>47</v>
      </c>
      <c r="Y15" s="763"/>
      <c r="Z15" s="777"/>
      <c r="AA15" s="767" t="s">
        <v>48</v>
      </c>
      <c r="AB15" s="762" t="s">
        <v>49</v>
      </c>
      <c r="AC15" s="763"/>
      <c r="AD15" s="763"/>
      <c r="AE15" s="777"/>
      <c r="AF15" s="767" t="s">
        <v>50</v>
      </c>
      <c r="AG15" s="762" t="s">
        <v>51</v>
      </c>
      <c r="AH15" s="763"/>
      <c r="AI15" s="777"/>
      <c r="AJ15" s="767" t="s">
        <v>52</v>
      </c>
      <c r="AK15" s="762" t="s">
        <v>53</v>
      </c>
      <c r="AL15" s="763"/>
      <c r="AM15" s="763"/>
      <c r="AN15" s="777"/>
      <c r="AO15" s="762" t="s">
        <v>54</v>
      </c>
      <c r="AP15" s="763"/>
      <c r="AQ15" s="763"/>
      <c r="AR15" s="777"/>
      <c r="AS15" s="767" t="s">
        <v>55</v>
      </c>
      <c r="AT15" s="762" t="s">
        <v>56</v>
      </c>
      <c r="AU15" s="763"/>
      <c r="AV15" s="777"/>
      <c r="AW15" s="767" t="s">
        <v>57</v>
      </c>
      <c r="AX15" s="762" t="s">
        <v>58</v>
      </c>
      <c r="AY15" s="763"/>
      <c r="AZ15" s="763"/>
      <c r="BA15" s="764"/>
    </row>
    <row r="16" spans="1:53" s="13" customFormat="1" ht="25.5" customHeight="1">
      <c r="A16" s="791"/>
      <c r="B16" s="23">
        <v>1</v>
      </c>
      <c r="C16" s="24">
        <v>8</v>
      </c>
      <c r="D16" s="23">
        <v>15</v>
      </c>
      <c r="E16" s="24">
        <v>22</v>
      </c>
      <c r="F16" s="768"/>
      <c r="G16" s="23">
        <v>6</v>
      </c>
      <c r="H16" s="24">
        <v>13</v>
      </c>
      <c r="I16" s="23">
        <v>20</v>
      </c>
      <c r="J16" s="768"/>
      <c r="K16" s="23">
        <v>3</v>
      </c>
      <c r="L16" s="24">
        <v>10</v>
      </c>
      <c r="M16" s="23">
        <v>17</v>
      </c>
      <c r="N16" s="47">
        <v>24</v>
      </c>
      <c r="O16" s="24">
        <v>1</v>
      </c>
      <c r="P16" s="23">
        <v>8</v>
      </c>
      <c r="Q16" s="24">
        <v>15</v>
      </c>
      <c r="R16" s="23">
        <v>22</v>
      </c>
      <c r="S16" s="768"/>
      <c r="T16" s="23">
        <v>5</v>
      </c>
      <c r="U16" s="24">
        <v>12</v>
      </c>
      <c r="V16" s="23">
        <v>19</v>
      </c>
      <c r="W16" s="768"/>
      <c r="X16" s="23">
        <v>2</v>
      </c>
      <c r="Y16" s="24">
        <v>9</v>
      </c>
      <c r="Z16" s="23">
        <v>16</v>
      </c>
      <c r="AA16" s="768"/>
      <c r="AB16" s="23">
        <v>2</v>
      </c>
      <c r="AC16" s="24">
        <v>9</v>
      </c>
      <c r="AD16" s="23">
        <v>16</v>
      </c>
      <c r="AE16" s="24">
        <v>23</v>
      </c>
      <c r="AF16" s="768"/>
      <c r="AG16" s="23">
        <v>6</v>
      </c>
      <c r="AH16" s="24">
        <v>13</v>
      </c>
      <c r="AI16" s="23">
        <v>20</v>
      </c>
      <c r="AJ16" s="768"/>
      <c r="AK16" s="23">
        <v>4</v>
      </c>
      <c r="AL16" s="24">
        <v>11</v>
      </c>
      <c r="AM16" s="23">
        <v>18</v>
      </c>
      <c r="AN16" s="24">
        <v>25</v>
      </c>
      <c r="AO16" s="23">
        <v>1</v>
      </c>
      <c r="AP16" s="24">
        <v>8</v>
      </c>
      <c r="AQ16" s="23">
        <v>15</v>
      </c>
      <c r="AR16" s="24">
        <v>22</v>
      </c>
      <c r="AS16" s="768"/>
      <c r="AT16" s="23">
        <v>6</v>
      </c>
      <c r="AU16" s="24">
        <v>13</v>
      </c>
      <c r="AV16" s="23">
        <v>20</v>
      </c>
      <c r="AW16" s="768"/>
      <c r="AX16" s="23">
        <v>3</v>
      </c>
      <c r="AY16" s="24">
        <v>10</v>
      </c>
      <c r="AZ16" s="23">
        <v>17</v>
      </c>
      <c r="BA16" s="25">
        <v>24</v>
      </c>
    </row>
    <row r="17" spans="1:53" s="13" customFormat="1" ht="25.5" customHeight="1" thickBot="1">
      <c r="A17" s="792"/>
      <c r="B17" s="23">
        <v>7</v>
      </c>
      <c r="C17" s="38">
        <v>14</v>
      </c>
      <c r="D17" s="23">
        <v>21</v>
      </c>
      <c r="E17" s="38">
        <v>28</v>
      </c>
      <c r="F17" s="769"/>
      <c r="G17" s="23">
        <v>12</v>
      </c>
      <c r="H17" s="38">
        <v>19</v>
      </c>
      <c r="I17" s="23">
        <v>26</v>
      </c>
      <c r="J17" s="769"/>
      <c r="K17" s="23">
        <v>9</v>
      </c>
      <c r="L17" s="38">
        <v>16</v>
      </c>
      <c r="M17" s="23">
        <v>23</v>
      </c>
      <c r="N17" s="48">
        <v>30</v>
      </c>
      <c r="O17" s="38">
        <v>7</v>
      </c>
      <c r="P17" s="23">
        <v>14</v>
      </c>
      <c r="Q17" s="38">
        <v>21</v>
      </c>
      <c r="R17" s="23">
        <v>28</v>
      </c>
      <c r="S17" s="769"/>
      <c r="T17" s="23">
        <v>11</v>
      </c>
      <c r="U17" s="38">
        <v>18</v>
      </c>
      <c r="V17" s="23">
        <v>25</v>
      </c>
      <c r="W17" s="769"/>
      <c r="X17" s="23">
        <v>8</v>
      </c>
      <c r="Y17" s="38">
        <v>15</v>
      </c>
      <c r="Z17" s="23">
        <v>22</v>
      </c>
      <c r="AA17" s="769"/>
      <c r="AB17" s="23">
        <v>8</v>
      </c>
      <c r="AC17" s="38">
        <v>15</v>
      </c>
      <c r="AD17" s="23">
        <v>22</v>
      </c>
      <c r="AE17" s="38">
        <v>29</v>
      </c>
      <c r="AF17" s="769"/>
      <c r="AG17" s="23">
        <v>12</v>
      </c>
      <c r="AH17" s="38">
        <v>19</v>
      </c>
      <c r="AI17" s="23">
        <v>26</v>
      </c>
      <c r="AJ17" s="769"/>
      <c r="AK17" s="23">
        <v>10</v>
      </c>
      <c r="AL17" s="38">
        <v>17</v>
      </c>
      <c r="AM17" s="23">
        <v>24</v>
      </c>
      <c r="AN17" s="38">
        <v>31</v>
      </c>
      <c r="AO17" s="23">
        <v>7</v>
      </c>
      <c r="AP17" s="38">
        <v>14</v>
      </c>
      <c r="AQ17" s="23">
        <v>21</v>
      </c>
      <c r="AR17" s="38">
        <v>28</v>
      </c>
      <c r="AS17" s="769"/>
      <c r="AT17" s="23">
        <v>12</v>
      </c>
      <c r="AU17" s="38">
        <v>19</v>
      </c>
      <c r="AV17" s="23">
        <v>26</v>
      </c>
      <c r="AW17" s="769"/>
      <c r="AX17" s="23">
        <v>9</v>
      </c>
      <c r="AY17" s="38">
        <v>16</v>
      </c>
      <c r="AZ17" s="23">
        <v>23</v>
      </c>
      <c r="BA17" s="39">
        <v>31</v>
      </c>
    </row>
    <row r="18" spans="1:53" ht="26.25" customHeight="1">
      <c r="A18" s="126" t="s">
        <v>75</v>
      </c>
      <c r="B18" s="73"/>
      <c r="C18" s="73"/>
      <c r="D18" s="73"/>
      <c r="E18" s="73"/>
      <c r="F18" s="73"/>
      <c r="G18" s="73"/>
      <c r="H18" s="73"/>
      <c r="I18" s="73"/>
      <c r="J18" s="73"/>
      <c r="K18" s="127">
        <v>17</v>
      </c>
      <c r="L18" s="73"/>
      <c r="M18" s="73"/>
      <c r="N18" s="73"/>
      <c r="O18" s="73"/>
      <c r="P18" s="73"/>
      <c r="Q18" s="73"/>
      <c r="R18" s="73"/>
      <c r="S18" s="73" t="s">
        <v>70</v>
      </c>
      <c r="T18" s="73" t="s">
        <v>70</v>
      </c>
      <c r="U18" s="73"/>
      <c r="V18" s="73"/>
      <c r="W18" s="73"/>
      <c r="X18" s="73"/>
      <c r="Y18" s="73"/>
      <c r="Z18" s="127">
        <v>22</v>
      </c>
      <c r="AA18" s="73"/>
      <c r="AB18" s="73"/>
      <c r="AC18" s="128"/>
      <c r="AD18" s="73"/>
      <c r="AE18" s="15"/>
      <c r="AF18" s="129"/>
      <c r="AG18" s="73"/>
      <c r="AH18" s="73"/>
      <c r="AI18" s="73"/>
      <c r="AJ18" s="73"/>
      <c r="AK18" s="73"/>
      <c r="AL18" s="73"/>
      <c r="AM18" s="73"/>
      <c r="AN18" s="73"/>
      <c r="AO18" s="73"/>
      <c r="AP18" s="130"/>
      <c r="AQ18" s="130" t="s">
        <v>77</v>
      </c>
      <c r="AR18" s="130" t="s">
        <v>77</v>
      </c>
      <c r="AS18" s="130" t="s">
        <v>77</v>
      </c>
      <c r="AT18" s="73" t="s">
        <v>70</v>
      </c>
      <c r="AU18" s="73" t="s">
        <v>70</v>
      </c>
      <c r="AV18" s="73" t="s">
        <v>70</v>
      </c>
      <c r="AW18" s="73" t="s">
        <v>70</v>
      </c>
      <c r="AX18" s="73" t="s">
        <v>70</v>
      </c>
      <c r="AY18" s="73" t="s">
        <v>70</v>
      </c>
      <c r="AZ18" s="73" t="s">
        <v>70</v>
      </c>
      <c r="BA18" s="131" t="s">
        <v>70</v>
      </c>
    </row>
    <row r="19" spans="1:53" s="19" customFormat="1" ht="26.25" customHeight="1">
      <c r="A19" s="132" t="s">
        <v>76</v>
      </c>
      <c r="B19" s="133"/>
      <c r="C19" s="134"/>
      <c r="D19" s="134"/>
      <c r="E19" s="134"/>
      <c r="F19" s="134"/>
      <c r="G19" s="134"/>
      <c r="H19" s="135"/>
      <c r="I19" s="134"/>
      <c r="J19" s="133"/>
      <c r="K19" s="136">
        <v>18</v>
      </c>
      <c r="L19" s="133"/>
      <c r="M19" s="133"/>
      <c r="N19" s="133"/>
      <c r="O19" s="133"/>
      <c r="P19" s="133"/>
      <c r="Q19" s="133"/>
      <c r="S19" s="133"/>
      <c r="T19" s="133" t="s">
        <v>70</v>
      </c>
      <c r="U19" s="133" t="s">
        <v>70</v>
      </c>
      <c r="V19" s="109">
        <v>0</v>
      </c>
      <c r="W19" s="109">
        <v>0</v>
      </c>
      <c r="X19" s="133"/>
      <c r="Y19" s="133"/>
      <c r="Z19" s="137">
        <v>18</v>
      </c>
      <c r="AA19" s="133"/>
      <c r="AB19" s="133"/>
      <c r="AC19" s="133"/>
      <c r="AD19" s="138"/>
      <c r="AE19" s="138"/>
      <c r="AF19" s="133"/>
      <c r="AG19" s="133"/>
      <c r="AH19" s="133"/>
      <c r="AI19" s="133"/>
      <c r="AJ19" s="133"/>
      <c r="AK19" s="133"/>
      <c r="AL19" s="133"/>
      <c r="AM19" s="133"/>
      <c r="AN19" s="133"/>
      <c r="AP19" s="133">
        <v>0</v>
      </c>
      <c r="AQ19" s="133">
        <v>0</v>
      </c>
      <c r="AR19" s="133" t="s">
        <v>70</v>
      </c>
      <c r="AS19" s="109" t="s">
        <v>70</v>
      </c>
      <c r="AT19" s="109" t="s">
        <v>70</v>
      </c>
      <c r="AU19" s="109" t="s">
        <v>70</v>
      </c>
      <c r="AV19" s="109" t="s">
        <v>70</v>
      </c>
      <c r="AW19" s="109" t="s">
        <v>70</v>
      </c>
      <c r="AX19" s="109" t="s">
        <v>70</v>
      </c>
      <c r="AY19" s="109" t="s">
        <v>70</v>
      </c>
      <c r="AZ19" s="109" t="s">
        <v>70</v>
      </c>
      <c r="BA19" s="139" t="s">
        <v>70</v>
      </c>
    </row>
    <row r="20" spans="1:53" s="19" customFormat="1" ht="26.25" customHeight="1">
      <c r="A20" s="132" t="s">
        <v>59</v>
      </c>
      <c r="B20" s="133"/>
      <c r="C20" s="134"/>
      <c r="D20" s="134"/>
      <c r="E20" s="134"/>
      <c r="F20" s="135"/>
      <c r="G20" s="134"/>
      <c r="H20" s="134"/>
      <c r="I20" s="134"/>
      <c r="J20" s="140"/>
      <c r="K20" s="136">
        <v>12</v>
      </c>
      <c r="L20" s="133"/>
      <c r="N20" s="140">
        <v>0</v>
      </c>
      <c r="O20" s="133">
        <v>0</v>
      </c>
      <c r="P20" s="141" t="s">
        <v>218</v>
      </c>
      <c r="Q20" s="109" t="s">
        <v>70</v>
      </c>
      <c r="R20" s="109"/>
      <c r="S20" s="133"/>
      <c r="T20" s="141"/>
      <c r="U20" s="133"/>
      <c r="V20" s="135"/>
      <c r="W20" s="133"/>
      <c r="X20" s="133"/>
      <c r="Y20" s="133"/>
      <c r="Z20" s="137">
        <v>13</v>
      </c>
      <c r="AA20" s="133"/>
      <c r="AB20" s="133"/>
      <c r="AC20" s="133"/>
      <c r="AD20" s="161"/>
      <c r="AE20" s="133" t="s">
        <v>218</v>
      </c>
      <c r="AF20" s="133" t="s">
        <v>78</v>
      </c>
      <c r="AG20" s="133" t="s">
        <v>78</v>
      </c>
      <c r="AH20" s="133" t="s">
        <v>78</v>
      </c>
      <c r="AI20" s="133" t="s">
        <v>78</v>
      </c>
      <c r="AJ20" s="133" t="s">
        <v>71</v>
      </c>
      <c r="AK20" s="133" t="s">
        <v>71</v>
      </c>
      <c r="AL20" s="133" t="s">
        <v>71</v>
      </c>
      <c r="AM20" s="133" t="s">
        <v>71</v>
      </c>
      <c r="AN20" s="133" t="s">
        <v>71</v>
      </c>
      <c r="AO20" s="133" t="s">
        <v>71</v>
      </c>
      <c r="AP20" s="133" t="s">
        <v>71</v>
      </c>
      <c r="AQ20" s="133" t="s">
        <v>71</v>
      </c>
      <c r="AR20" s="109" t="s">
        <v>70</v>
      </c>
      <c r="AS20" s="109" t="s">
        <v>70</v>
      </c>
      <c r="AT20" s="109" t="s">
        <v>70</v>
      </c>
      <c r="AU20" s="109" t="s">
        <v>70</v>
      </c>
      <c r="AV20" s="109" t="s">
        <v>70</v>
      </c>
      <c r="AW20" s="109" t="s">
        <v>70</v>
      </c>
      <c r="AX20" s="109" t="s">
        <v>70</v>
      </c>
      <c r="AY20" s="109" t="s">
        <v>70</v>
      </c>
      <c r="AZ20" s="109" t="s">
        <v>70</v>
      </c>
      <c r="BA20" s="139" t="s">
        <v>70</v>
      </c>
    </row>
    <row r="21" spans="1:53" s="19" customFormat="1" ht="26.25" customHeight="1" thickBot="1">
      <c r="A21" s="142" t="s">
        <v>60</v>
      </c>
      <c r="B21" s="143"/>
      <c r="C21" s="144"/>
      <c r="D21" s="144"/>
      <c r="E21" s="144"/>
      <c r="F21" s="144"/>
      <c r="G21" s="144"/>
      <c r="H21" s="144"/>
      <c r="I21" s="145"/>
      <c r="J21" s="146"/>
      <c r="K21" s="147">
        <v>10</v>
      </c>
      <c r="L21" s="143" t="s">
        <v>77</v>
      </c>
      <c r="M21" s="143" t="s">
        <v>71</v>
      </c>
      <c r="N21" s="143" t="s">
        <v>71</v>
      </c>
      <c r="O21" s="143" t="s">
        <v>71</v>
      </c>
      <c r="P21" s="149"/>
      <c r="Q21" s="149"/>
      <c r="R21" s="149"/>
      <c r="S21" s="149"/>
      <c r="T21" s="149"/>
      <c r="U21" s="149"/>
      <c r="V21" s="149"/>
      <c r="W21" s="149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8"/>
      <c r="AL21" s="148"/>
      <c r="AM21" s="148"/>
      <c r="AN21" s="148"/>
      <c r="AO21" s="148"/>
      <c r="AP21" s="148"/>
      <c r="AQ21" s="148"/>
      <c r="AR21" s="143"/>
      <c r="AS21" s="143"/>
      <c r="AT21" s="143"/>
      <c r="AU21" s="143"/>
      <c r="AV21" s="143"/>
      <c r="AW21" s="143"/>
      <c r="AX21" s="143"/>
      <c r="AY21" s="143"/>
      <c r="AZ21" s="143"/>
      <c r="BA21" s="150"/>
    </row>
    <row r="22" spans="1:53" ht="13.5" customHeight="1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7" s="27" customFormat="1" ht="18.75">
      <c r="A23" s="17" t="s">
        <v>65</v>
      </c>
      <c r="B23" s="17"/>
      <c r="C23" s="17"/>
      <c r="D23" s="17"/>
      <c r="E23" s="151"/>
      <c r="F23" s="747" t="s">
        <v>188</v>
      </c>
      <c r="G23" s="747"/>
      <c r="H23" s="747"/>
      <c r="I23" s="747"/>
      <c r="J23" s="151"/>
      <c r="K23" s="739" t="s">
        <v>80</v>
      </c>
      <c r="L23" s="739"/>
      <c r="M23" s="739"/>
      <c r="N23" s="739"/>
      <c r="O23" s="739"/>
      <c r="P23" s="151"/>
      <c r="Q23" s="747" t="s">
        <v>35</v>
      </c>
      <c r="R23" s="747"/>
      <c r="S23" s="747"/>
      <c r="T23" s="747"/>
      <c r="U23" s="747"/>
      <c r="V23" s="747"/>
      <c r="W23" s="747"/>
      <c r="X23" s="151"/>
      <c r="Y23" s="17"/>
      <c r="Z23" s="739" t="s">
        <v>68</v>
      </c>
      <c r="AA23" s="739"/>
      <c r="AB23" s="739"/>
      <c r="AC23" s="17"/>
      <c r="AD23" s="747" t="s">
        <v>81</v>
      </c>
      <c r="AE23" s="747"/>
      <c r="AF23" s="747"/>
      <c r="AG23" s="747"/>
      <c r="AH23" s="151"/>
      <c r="AI23" s="747" t="s">
        <v>83</v>
      </c>
      <c r="AJ23" s="747"/>
      <c r="AK23" s="747"/>
      <c r="AL23" s="747"/>
      <c r="AM23" s="747"/>
      <c r="AN23" s="17"/>
      <c r="AO23" s="739" t="s">
        <v>84</v>
      </c>
      <c r="AP23" s="739"/>
      <c r="AQ23" s="739"/>
      <c r="AR23" s="739"/>
      <c r="AS23" s="739"/>
      <c r="AT23" s="739"/>
      <c r="AU23" s="739"/>
      <c r="AV23" s="17"/>
      <c r="AW23" s="739" t="s">
        <v>87</v>
      </c>
      <c r="AX23" s="739"/>
      <c r="AY23" s="739"/>
      <c r="AZ23" s="739"/>
      <c r="BA23" s="739"/>
      <c r="BB23" s="44"/>
      <c r="BC23" s="26"/>
      <c r="BD23" s="26"/>
      <c r="BE23" s="26"/>
    </row>
    <row r="24" spans="1:57" s="27" customFormat="1" ht="18.75">
      <c r="A24" s="17"/>
      <c r="B24" s="17"/>
      <c r="C24" s="17"/>
      <c r="D24" s="17"/>
      <c r="E24" s="151"/>
      <c r="F24" s="747" t="s">
        <v>79</v>
      </c>
      <c r="G24" s="747"/>
      <c r="H24" s="747"/>
      <c r="I24" s="747"/>
      <c r="J24" s="151"/>
      <c r="K24" s="739" t="s">
        <v>66</v>
      </c>
      <c r="L24" s="739"/>
      <c r="M24" s="739"/>
      <c r="N24" s="739"/>
      <c r="O24" s="739"/>
      <c r="P24" s="151"/>
      <c r="Q24" s="739" t="s">
        <v>67</v>
      </c>
      <c r="R24" s="739"/>
      <c r="S24" s="739"/>
      <c r="T24" s="739"/>
      <c r="U24" s="739"/>
      <c r="V24" s="739"/>
      <c r="W24" s="739"/>
      <c r="X24" s="151"/>
      <c r="Y24" s="17"/>
      <c r="Z24" s="17"/>
      <c r="AA24" s="151"/>
      <c r="AB24" s="17"/>
      <c r="AC24" s="17"/>
      <c r="AD24" s="747" t="s">
        <v>82</v>
      </c>
      <c r="AE24" s="747"/>
      <c r="AF24" s="747"/>
      <c r="AG24" s="747"/>
      <c r="AH24" s="151"/>
      <c r="AI24" s="747" t="s">
        <v>79</v>
      </c>
      <c r="AJ24" s="747"/>
      <c r="AK24" s="747"/>
      <c r="AL24" s="747"/>
      <c r="AM24" s="747"/>
      <c r="AN24" s="17"/>
      <c r="AO24" s="739" t="s">
        <v>85</v>
      </c>
      <c r="AP24" s="739"/>
      <c r="AQ24" s="739"/>
      <c r="AR24" s="739"/>
      <c r="AS24" s="739"/>
      <c r="AT24" s="739"/>
      <c r="AU24" s="739"/>
      <c r="AV24" s="17"/>
      <c r="AW24" s="739" t="s">
        <v>88</v>
      </c>
      <c r="AX24" s="739"/>
      <c r="AY24" s="739"/>
      <c r="AZ24" s="739"/>
      <c r="BA24" s="739"/>
      <c r="BB24" s="44"/>
      <c r="BC24" s="26"/>
      <c r="BD24" s="26"/>
      <c r="BE24" s="26"/>
    </row>
    <row r="25" spans="1:57" s="27" customFormat="1" ht="18.75">
      <c r="A25" s="17"/>
      <c r="B25" s="17"/>
      <c r="C25" s="17"/>
      <c r="D25" s="17"/>
      <c r="E25" s="151"/>
      <c r="F25" s="151"/>
      <c r="G25" s="151"/>
      <c r="H25" s="151"/>
      <c r="I25" s="151"/>
      <c r="J25" s="151"/>
      <c r="K25" s="17"/>
      <c r="L25" s="151"/>
      <c r="M25" s="17"/>
      <c r="N25" s="17"/>
      <c r="O25" s="151"/>
      <c r="P25" s="151"/>
      <c r="Q25" s="17"/>
      <c r="R25" s="17"/>
      <c r="S25" s="17"/>
      <c r="T25" s="151"/>
      <c r="U25" s="17"/>
      <c r="V25" s="17"/>
      <c r="W25" s="17"/>
      <c r="X25" s="151"/>
      <c r="Y25" s="17"/>
      <c r="Z25" s="17"/>
      <c r="AA25" s="151"/>
      <c r="AB25" s="17"/>
      <c r="AC25" s="17"/>
      <c r="AD25" s="151"/>
      <c r="AE25" s="17"/>
      <c r="AF25" s="151"/>
      <c r="AG25" s="151"/>
      <c r="AH25" s="151"/>
      <c r="AI25" s="152"/>
      <c r="AJ25" s="17"/>
      <c r="AK25" s="17"/>
      <c r="AL25" s="152"/>
      <c r="AM25" s="17"/>
      <c r="AN25" s="17"/>
      <c r="AO25" s="739" t="s">
        <v>86</v>
      </c>
      <c r="AP25" s="739"/>
      <c r="AQ25" s="739"/>
      <c r="AR25" s="739"/>
      <c r="AS25" s="739"/>
      <c r="AT25" s="739"/>
      <c r="AU25" s="739"/>
      <c r="AV25" s="17"/>
      <c r="AW25" s="17"/>
      <c r="AX25" s="151"/>
      <c r="AY25" s="151"/>
      <c r="AZ25" s="17"/>
      <c r="BA25" s="17"/>
      <c r="BB25" s="44"/>
      <c r="BC25" s="26"/>
      <c r="BD25" s="26"/>
      <c r="BE25" s="26"/>
    </row>
    <row r="26" spans="1:57" s="18" customFormat="1" ht="9.75" customHeight="1">
      <c r="A26" s="17"/>
      <c r="B26" s="17"/>
      <c r="C26" s="17"/>
      <c r="D26" s="17"/>
      <c r="E26" s="151"/>
      <c r="F26" s="151"/>
      <c r="G26" s="151"/>
      <c r="H26" s="151"/>
      <c r="I26" s="151"/>
      <c r="J26" s="151"/>
      <c r="K26" s="17"/>
      <c r="L26" s="151"/>
      <c r="M26" s="17"/>
      <c r="N26" s="17"/>
      <c r="O26" s="151"/>
      <c r="P26" s="151"/>
      <c r="Q26" s="17"/>
      <c r="R26" s="17"/>
      <c r="S26" s="17"/>
      <c r="T26" s="151"/>
      <c r="U26" s="17"/>
      <c r="V26" s="17"/>
      <c r="W26" s="17"/>
      <c r="X26" s="151"/>
      <c r="Y26" s="17"/>
      <c r="Z26" s="17"/>
      <c r="AA26" s="151"/>
      <c r="AB26" s="17"/>
      <c r="AC26" s="17"/>
      <c r="AD26" s="151"/>
      <c r="AE26" s="17"/>
      <c r="AF26" s="151"/>
      <c r="AG26" s="151"/>
      <c r="AH26" s="151"/>
      <c r="AI26" s="152"/>
      <c r="AJ26" s="17"/>
      <c r="AK26" s="17"/>
      <c r="AL26" s="152"/>
      <c r="AM26" s="17"/>
      <c r="AN26" s="17"/>
      <c r="AO26" s="17"/>
      <c r="AP26" s="151"/>
      <c r="AQ26" s="17"/>
      <c r="AR26" s="17"/>
      <c r="AS26" s="17"/>
      <c r="AT26" s="152"/>
      <c r="AU26" s="17"/>
      <c r="AV26" s="17"/>
      <c r="AW26" s="17"/>
      <c r="AX26" s="151"/>
      <c r="AY26" s="151"/>
      <c r="AZ26" s="17"/>
      <c r="BA26" s="17"/>
      <c r="BB26" s="41"/>
      <c r="BC26" s="41"/>
      <c r="BD26" s="41"/>
      <c r="BE26" s="41"/>
    </row>
    <row r="27" spans="1:57" s="28" customFormat="1" ht="21" customHeight="1" thickBot="1">
      <c r="A27" s="17"/>
      <c r="B27" s="17"/>
      <c r="C27" s="17"/>
      <c r="D27" s="17"/>
      <c r="E27" s="151"/>
      <c r="F27" s="151"/>
      <c r="G27" s="153"/>
      <c r="H27" s="154"/>
      <c r="I27" s="154"/>
      <c r="J27" s="154"/>
      <c r="K27" s="151"/>
      <c r="L27" s="151"/>
      <c r="M27" s="143" t="s">
        <v>77</v>
      </c>
      <c r="N27" s="40"/>
      <c r="O27" s="154"/>
      <c r="P27" s="154"/>
      <c r="Q27" s="151"/>
      <c r="R27" s="40"/>
      <c r="S27" s="40"/>
      <c r="T27" s="149"/>
      <c r="U27" s="40"/>
      <c r="V27" s="40"/>
      <c r="W27" s="151"/>
      <c r="X27" s="154"/>
      <c r="Y27" s="40"/>
      <c r="Z27" s="151"/>
      <c r="AA27" s="109" t="s">
        <v>70</v>
      </c>
      <c r="AB27" s="40"/>
      <c r="AC27" s="40"/>
      <c r="AD27" s="154"/>
      <c r="AE27" s="155"/>
      <c r="AF27" s="154"/>
      <c r="AG27" s="154"/>
      <c r="AH27" s="154"/>
      <c r="AI27" s="151"/>
      <c r="AJ27" s="152"/>
      <c r="AK27" s="133">
        <v>0</v>
      </c>
      <c r="AL27" s="152"/>
      <c r="AM27" s="17"/>
      <c r="AN27" s="17"/>
      <c r="AO27" s="151"/>
      <c r="AP27" s="151"/>
      <c r="AQ27" s="151"/>
      <c r="AR27" s="133" t="s">
        <v>78</v>
      </c>
      <c r="AS27" s="17"/>
      <c r="AT27" s="152"/>
      <c r="AU27" s="17"/>
      <c r="AV27" s="17"/>
      <c r="AW27" s="156"/>
      <c r="AX27" s="151"/>
      <c r="AY27" s="143" t="s">
        <v>71</v>
      </c>
      <c r="AZ27" s="17"/>
      <c r="BA27" s="17"/>
      <c r="BB27" s="42"/>
      <c r="BC27" s="42"/>
      <c r="BD27" s="42"/>
      <c r="BE27" s="42"/>
    </row>
    <row r="28" spans="54:57" ht="14.25" customHeight="1">
      <c r="BB28" s="43"/>
      <c r="BC28" s="43"/>
      <c r="BD28" s="43"/>
      <c r="BE28" s="43"/>
    </row>
    <row r="29" spans="1:57" s="46" customFormat="1" ht="23.25">
      <c r="A29" s="746" t="s">
        <v>89</v>
      </c>
      <c r="B29" s="746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46"/>
      <c r="AM29" s="746"/>
      <c r="AN29" s="746"/>
      <c r="AO29" s="746"/>
      <c r="AP29" s="746"/>
      <c r="AQ29" s="746"/>
      <c r="AR29" s="746"/>
      <c r="AS29" s="746"/>
      <c r="AT29" s="746"/>
      <c r="AU29" s="746"/>
      <c r="AV29" s="746"/>
      <c r="AW29" s="746"/>
      <c r="AX29" s="746"/>
      <c r="AY29" s="746"/>
      <c r="AZ29" s="746"/>
      <c r="BA29" s="746"/>
      <c r="BB29" s="45"/>
      <c r="BC29" s="45"/>
      <c r="BD29" s="45"/>
      <c r="BE29" s="45"/>
    </row>
    <row r="30" spans="54:57" ht="9" customHeight="1" thickBot="1">
      <c r="BB30" s="43"/>
      <c r="BC30" s="43"/>
      <c r="BD30" s="43"/>
      <c r="BE30" s="43"/>
    </row>
    <row r="31" spans="1:61" ht="16.5" customHeight="1">
      <c r="A31" s="802" t="s">
        <v>61</v>
      </c>
      <c r="B31" s="803"/>
      <c r="C31" s="803"/>
      <c r="D31" s="804"/>
      <c r="E31" s="753" t="s">
        <v>90</v>
      </c>
      <c r="F31" s="744"/>
      <c r="G31" s="744"/>
      <c r="H31" s="744"/>
      <c r="I31" s="744"/>
      <c r="J31" s="744"/>
      <c r="K31" s="744"/>
      <c r="L31" s="754"/>
      <c r="M31" s="753" t="s">
        <v>93</v>
      </c>
      <c r="N31" s="744"/>
      <c r="O31" s="744"/>
      <c r="P31" s="744"/>
      <c r="Q31" s="754"/>
      <c r="R31" s="753" t="s">
        <v>95</v>
      </c>
      <c r="S31" s="744"/>
      <c r="T31" s="744"/>
      <c r="U31" s="744"/>
      <c r="V31" s="744"/>
      <c r="W31" s="744"/>
      <c r="X31" s="744"/>
      <c r="Y31" s="744"/>
      <c r="Z31" s="744"/>
      <c r="AA31" s="744"/>
      <c r="AB31" s="744"/>
      <c r="AC31" s="744"/>
      <c r="AD31" s="754"/>
      <c r="AE31" s="765" t="s">
        <v>97</v>
      </c>
      <c r="AF31" s="734"/>
      <c r="AG31" s="734"/>
      <c r="AH31" s="734"/>
      <c r="AI31" s="766"/>
      <c r="AJ31" s="765" t="s">
        <v>241</v>
      </c>
      <c r="AK31" s="734"/>
      <c r="AL31" s="734"/>
      <c r="AM31" s="766"/>
      <c r="AN31" s="765" t="s">
        <v>212</v>
      </c>
      <c r="AO31" s="734"/>
      <c r="AP31" s="734"/>
      <c r="AQ31" s="766"/>
      <c r="AR31" s="765" t="s">
        <v>68</v>
      </c>
      <c r="AS31" s="734"/>
      <c r="AT31" s="734"/>
      <c r="AU31" s="734"/>
      <c r="AV31" s="735"/>
      <c r="AW31" s="733" t="s">
        <v>99</v>
      </c>
      <c r="AX31" s="734"/>
      <c r="AY31" s="734"/>
      <c r="AZ31" s="734"/>
      <c r="BA31" s="735"/>
      <c r="BB31" s="12"/>
      <c r="BC31" s="12"/>
      <c r="BD31" s="12"/>
      <c r="BE31" s="12"/>
      <c r="BF31" s="43"/>
      <c r="BG31" s="43"/>
      <c r="BH31" s="43"/>
      <c r="BI31" s="43"/>
    </row>
    <row r="32" spans="1:61" ht="16.5" customHeight="1" thickBot="1">
      <c r="A32" s="805"/>
      <c r="B32" s="806"/>
      <c r="C32" s="806"/>
      <c r="D32" s="807"/>
      <c r="E32" s="758" t="s">
        <v>91</v>
      </c>
      <c r="F32" s="756"/>
      <c r="G32" s="756"/>
      <c r="H32" s="759"/>
      <c r="I32" s="758" t="s">
        <v>92</v>
      </c>
      <c r="J32" s="756"/>
      <c r="K32" s="756"/>
      <c r="L32" s="759"/>
      <c r="M32" s="758" t="s">
        <v>94</v>
      </c>
      <c r="N32" s="756"/>
      <c r="O32" s="756"/>
      <c r="P32" s="756"/>
      <c r="Q32" s="759"/>
      <c r="R32" s="758" t="s">
        <v>96</v>
      </c>
      <c r="S32" s="756"/>
      <c r="T32" s="756"/>
      <c r="U32" s="759"/>
      <c r="V32" s="758" t="s">
        <v>87</v>
      </c>
      <c r="W32" s="756"/>
      <c r="X32" s="756"/>
      <c r="Y32" s="759"/>
      <c r="Z32" s="758" t="s">
        <v>88</v>
      </c>
      <c r="AA32" s="756"/>
      <c r="AB32" s="756"/>
      <c r="AC32" s="756"/>
      <c r="AD32" s="759"/>
      <c r="AE32" s="770" t="s">
        <v>98</v>
      </c>
      <c r="AF32" s="737"/>
      <c r="AG32" s="737"/>
      <c r="AH32" s="737"/>
      <c r="AI32" s="774"/>
      <c r="AJ32" s="770" t="s">
        <v>242</v>
      </c>
      <c r="AK32" s="737"/>
      <c r="AL32" s="737"/>
      <c r="AM32" s="774"/>
      <c r="AN32" s="770" t="s">
        <v>213</v>
      </c>
      <c r="AO32" s="737"/>
      <c r="AP32" s="737"/>
      <c r="AQ32" s="774"/>
      <c r="AR32" s="770" t="s">
        <v>94</v>
      </c>
      <c r="AS32" s="737"/>
      <c r="AT32" s="737"/>
      <c r="AU32" s="737"/>
      <c r="AV32" s="738"/>
      <c r="AW32" s="736" t="s">
        <v>100</v>
      </c>
      <c r="AX32" s="737"/>
      <c r="AY32" s="737"/>
      <c r="AZ32" s="737"/>
      <c r="BA32" s="738"/>
      <c r="BB32" s="12"/>
      <c r="BC32" s="12"/>
      <c r="BD32" s="12"/>
      <c r="BE32" s="12"/>
      <c r="BF32" s="43"/>
      <c r="BG32" s="43"/>
      <c r="BH32" s="43"/>
      <c r="BI32" s="43"/>
    </row>
    <row r="33" spans="1:61" ht="16.5" customHeight="1" thickBot="1">
      <c r="A33" s="799" t="s">
        <v>75</v>
      </c>
      <c r="B33" s="800"/>
      <c r="C33" s="800"/>
      <c r="D33" s="801"/>
      <c r="E33" s="751">
        <v>39</v>
      </c>
      <c r="F33" s="741"/>
      <c r="G33" s="741"/>
      <c r="H33" s="752"/>
      <c r="I33" s="751">
        <v>1404</v>
      </c>
      <c r="J33" s="741"/>
      <c r="K33" s="741"/>
      <c r="L33" s="752"/>
      <c r="M33" s="751"/>
      <c r="N33" s="741"/>
      <c r="O33" s="741"/>
      <c r="P33" s="741"/>
      <c r="Q33" s="752"/>
      <c r="R33" s="751"/>
      <c r="S33" s="741"/>
      <c r="T33" s="741"/>
      <c r="U33" s="752"/>
      <c r="V33" s="751"/>
      <c r="W33" s="741"/>
      <c r="X33" s="741"/>
      <c r="Y33" s="752"/>
      <c r="Z33" s="751"/>
      <c r="AA33" s="741"/>
      <c r="AB33" s="741"/>
      <c r="AC33" s="741"/>
      <c r="AD33" s="752"/>
      <c r="AE33" s="751"/>
      <c r="AF33" s="741"/>
      <c r="AG33" s="741"/>
      <c r="AH33" s="741"/>
      <c r="AI33" s="752"/>
      <c r="AJ33" s="751">
        <v>3</v>
      </c>
      <c r="AK33" s="741"/>
      <c r="AL33" s="741"/>
      <c r="AM33" s="752"/>
      <c r="AN33" s="751">
        <v>1</v>
      </c>
      <c r="AO33" s="741"/>
      <c r="AP33" s="741"/>
      <c r="AQ33" s="752"/>
      <c r="AR33" s="751">
        <v>9</v>
      </c>
      <c r="AS33" s="741"/>
      <c r="AT33" s="741"/>
      <c r="AU33" s="741"/>
      <c r="AV33" s="742"/>
      <c r="AW33" s="740">
        <f>E33+AN33+AR33+M33</f>
        <v>49</v>
      </c>
      <c r="AX33" s="741"/>
      <c r="AY33" s="741"/>
      <c r="AZ33" s="741"/>
      <c r="BA33" s="742"/>
      <c r="BB33" s="12"/>
      <c r="BC33" s="12"/>
      <c r="BD33" s="12"/>
      <c r="BE33" s="12"/>
      <c r="BF33" s="43"/>
      <c r="BG33" s="43"/>
      <c r="BH33" s="43"/>
      <c r="BI33" s="43"/>
    </row>
    <row r="34" spans="1:61" ht="16.5" customHeight="1">
      <c r="A34" s="776" t="s">
        <v>76</v>
      </c>
      <c r="B34" s="763"/>
      <c r="C34" s="763"/>
      <c r="D34" s="777"/>
      <c r="E34" s="753">
        <v>36</v>
      </c>
      <c r="F34" s="744"/>
      <c r="G34" s="744"/>
      <c r="H34" s="754"/>
      <c r="I34" s="753">
        <f>E34*54</f>
        <v>1944</v>
      </c>
      <c r="J34" s="744"/>
      <c r="K34" s="744"/>
      <c r="L34" s="754"/>
      <c r="M34" s="753"/>
      <c r="N34" s="744"/>
      <c r="O34" s="744"/>
      <c r="P34" s="744"/>
      <c r="Q34" s="754"/>
      <c r="R34" s="753">
        <v>4</v>
      </c>
      <c r="S34" s="744"/>
      <c r="T34" s="744"/>
      <c r="U34" s="754"/>
      <c r="V34" s="753"/>
      <c r="W34" s="744"/>
      <c r="X34" s="744"/>
      <c r="Y34" s="754"/>
      <c r="Z34" s="753"/>
      <c r="AA34" s="744"/>
      <c r="AB34" s="744"/>
      <c r="AC34" s="744"/>
      <c r="AD34" s="754"/>
      <c r="AE34" s="753"/>
      <c r="AF34" s="744"/>
      <c r="AG34" s="744"/>
      <c r="AH34" s="744"/>
      <c r="AI34" s="754"/>
      <c r="AJ34" s="753"/>
      <c r="AK34" s="744"/>
      <c r="AL34" s="744"/>
      <c r="AM34" s="754"/>
      <c r="AN34" s="753">
        <v>1</v>
      </c>
      <c r="AO34" s="744"/>
      <c r="AP34" s="744"/>
      <c r="AQ34" s="754"/>
      <c r="AR34" s="748">
        <v>11</v>
      </c>
      <c r="AS34" s="749"/>
      <c r="AT34" s="749"/>
      <c r="AU34" s="749"/>
      <c r="AV34" s="761"/>
      <c r="AW34" s="743">
        <f>E34+M34+R34+AN34+AR34</f>
        <v>52</v>
      </c>
      <c r="AX34" s="744"/>
      <c r="AY34" s="744"/>
      <c r="AZ34" s="744"/>
      <c r="BA34" s="745"/>
      <c r="BB34" s="12"/>
      <c r="BC34" s="12"/>
      <c r="BD34" s="12"/>
      <c r="BE34" s="12"/>
      <c r="BF34" s="43"/>
      <c r="BG34" s="43"/>
      <c r="BH34" s="43"/>
      <c r="BI34" s="43"/>
    </row>
    <row r="35" spans="1:61" ht="16.5">
      <c r="A35" s="778" t="s">
        <v>59</v>
      </c>
      <c r="B35" s="779"/>
      <c r="C35" s="779"/>
      <c r="D35" s="780"/>
      <c r="E35" s="748">
        <v>25</v>
      </c>
      <c r="F35" s="749"/>
      <c r="G35" s="749"/>
      <c r="H35" s="750"/>
      <c r="I35" s="748">
        <f>E35*54</f>
        <v>1350</v>
      </c>
      <c r="J35" s="749"/>
      <c r="K35" s="749"/>
      <c r="L35" s="750"/>
      <c r="M35" s="748">
        <v>1</v>
      </c>
      <c r="N35" s="749"/>
      <c r="O35" s="749"/>
      <c r="P35" s="749"/>
      <c r="Q35" s="750"/>
      <c r="R35" s="748">
        <v>6</v>
      </c>
      <c r="S35" s="749"/>
      <c r="T35" s="749"/>
      <c r="U35" s="750"/>
      <c r="V35" s="748">
        <v>7</v>
      </c>
      <c r="W35" s="749"/>
      <c r="X35" s="749"/>
      <c r="Y35" s="750"/>
      <c r="Z35" s="748">
        <v>1</v>
      </c>
      <c r="AA35" s="749"/>
      <c r="AB35" s="749"/>
      <c r="AC35" s="749"/>
      <c r="AD35" s="750"/>
      <c r="AE35" s="748"/>
      <c r="AF35" s="749"/>
      <c r="AG35" s="749"/>
      <c r="AH35" s="749"/>
      <c r="AI35" s="750"/>
      <c r="AJ35" s="748"/>
      <c r="AK35" s="749"/>
      <c r="AL35" s="749"/>
      <c r="AM35" s="750"/>
      <c r="AN35" s="748">
        <v>1</v>
      </c>
      <c r="AO35" s="749"/>
      <c r="AP35" s="749"/>
      <c r="AQ35" s="750"/>
      <c r="AR35" s="748">
        <v>11</v>
      </c>
      <c r="AS35" s="749"/>
      <c r="AT35" s="749"/>
      <c r="AU35" s="749"/>
      <c r="AV35" s="761"/>
      <c r="AW35" s="760">
        <f>E35+M35+R35+V35+Z35+AN35+AR35</f>
        <v>52</v>
      </c>
      <c r="AX35" s="749"/>
      <c r="AY35" s="749"/>
      <c r="AZ35" s="749"/>
      <c r="BA35" s="761"/>
      <c r="BB35" s="12"/>
      <c r="BC35" s="12"/>
      <c r="BD35" s="12"/>
      <c r="BE35" s="12"/>
      <c r="BF35" s="43"/>
      <c r="BG35" s="43"/>
      <c r="BH35" s="43"/>
      <c r="BI35" s="43"/>
    </row>
    <row r="36" spans="1:61" ht="17.25" thickBot="1">
      <c r="A36" s="781" t="s">
        <v>60</v>
      </c>
      <c r="B36" s="782"/>
      <c r="C36" s="782"/>
      <c r="D36" s="783"/>
      <c r="E36" s="758">
        <v>10</v>
      </c>
      <c r="F36" s="756"/>
      <c r="G36" s="756"/>
      <c r="H36" s="759"/>
      <c r="I36" s="758">
        <f>E36*54</f>
        <v>540</v>
      </c>
      <c r="J36" s="756"/>
      <c r="K36" s="756"/>
      <c r="L36" s="759"/>
      <c r="M36" s="758">
        <v>1</v>
      </c>
      <c r="N36" s="756"/>
      <c r="O36" s="756"/>
      <c r="P36" s="756"/>
      <c r="Q36" s="759"/>
      <c r="R36" s="758"/>
      <c r="S36" s="756"/>
      <c r="T36" s="756"/>
      <c r="U36" s="759"/>
      <c r="V36" s="758"/>
      <c r="W36" s="756"/>
      <c r="X36" s="756"/>
      <c r="Y36" s="759"/>
      <c r="Z36" s="758">
        <v>3</v>
      </c>
      <c r="AA36" s="756"/>
      <c r="AB36" s="756"/>
      <c r="AC36" s="756"/>
      <c r="AD36" s="759"/>
      <c r="AE36" s="758">
        <v>8</v>
      </c>
      <c r="AF36" s="756"/>
      <c r="AG36" s="756"/>
      <c r="AH36" s="756"/>
      <c r="AI36" s="759"/>
      <c r="AJ36" s="758"/>
      <c r="AK36" s="756"/>
      <c r="AL36" s="756"/>
      <c r="AM36" s="759"/>
      <c r="AN36" s="758"/>
      <c r="AO36" s="756"/>
      <c r="AP36" s="756"/>
      <c r="AQ36" s="759"/>
      <c r="AR36" s="758"/>
      <c r="AS36" s="756"/>
      <c r="AT36" s="756"/>
      <c r="AU36" s="756"/>
      <c r="AV36" s="757"/>
      <c r="AW36" s="755">
        <f>E36+M36+Z36+AE36</f>
        <v>22</v>
      </c>
      <c r="AX36" s="756"/>
      <c r="AY36" s="756"/>
      <c r="AZ36" s="756"/>
      <c r="BA36" s="757"/>
      <c r="BB36" s="12"/>
      <c r="BC36" s="12"/>
      <c r="BD36" s="12"/>
      <c r="BE36" s="12"/>
      <c r="BF36" s="43"/>
      <c r="BG36" s="43"/>
      <c r="BH36" s="43"/>
      <c r="BI36" s="43"/>
    </row>
    <row r="37" spans="1:61" ht="17.25" thickBot="1">
      <c r="A37" s="798" t="s">
        <v>101</v>
      </c>
      <c r="B37" s="772"/>
      <c r="C37" s="772"/>
      <c r="D37" s="773"/>
      <c r="E37" s="771">
        <f>SUM(E33:E36)</f>
        <v>110</v>
      </c>
      <c r="F37" s="772"/>
      <c r="G37" s="772"/>
      <c r="H37" s="773"/>
      <c r="I37" s="771">
        <f>SUM(I33:I36)</f>
        <v>5238</v>
      </c>
      <c r="J37" s="772"/>
      <c r="K37" s="772"/>
      <c r="L37" s="773"/>
      <c r="M37" s="771">
        <f>SUM(M33:M36)</f>
        <v>2</v>
      </c>
      <c r="N37" s="772"/>
      <c r="O37" s="772"/>
      <c r="P37" s="772"/>
      <c r="Q37" s="773"/>
      <c r="R37" s="771">
        <f>SUM(R34:R36)</f>
        <v>10</v>
      </c>
      <c r="S37" s="772"/>
      <c r="T37" s="772"/>
      <c r="U37" s="773"/>
      <c r="V37" s="771">
        <f>SUM(V35:V36)</f>
        <v>7</v>
      </c>
      <c r="W37" s="772"/>
      <c r="X37" s="772"/>
      <c r="Y37" s="773"/>
      <c r="Z37" s="771">
        <f>SUM(Z35:Z36)</f>
        <v>4</v>
      </c>
      <c r="AA37" s="772"/>
      <c r="AB37" s="772"/>
      <c r="AC37" s="772"/>
      <c r="AD37" s="773"/>
      <c r="AE37" s="771">
        <f>SUM(AE36)</f>
        <v>8</v>
      </c>
      <c r="AF37" s="772"/>
      <c r="AG37" s="772"/>
      <c r="AH37" s="772"/>
      <c r="AI37" s="773"/>
      <c r="AJ37" s="771">
        <f>SUM(AJ33:AJ36)</f>
        <v>3</v>
      </c>
      <c r="AK37" s="772"/>
      <c r="AL37" s="772"/>
      <c r="AM37" s="773"/>
      <c r="AN37" s="771">
        <f>SUM(AN33:AN36)</f>
        <v>3</v>
      </c>
      <c r="AO37" s="772"/>
      <c r="AP37" s="772"/>
      <c r="AQ37" s="773"/>
      <c r="AR37" s="771"/>
      <c r="AS37" s="772"/>
      <c r="AT37" s="772"/>
      <c r="AU37" s="772"/>
      <c r="AV37" s="775"/>
      <c r="AW37" s="740">
        <f>SUM(AW33:AW36)</f>
        <v>175</v>
      </c>
      <c r="AX37" s="741"/>
      <c r="AY37" s="741"/>
      <c r="AZ37" s="741"/>
      <c r="BA37" s="742"/>
      <c r="BB37" s="12"/>
      <c r="BC37" s="12"/>
      <c r="BD37" s="12"/>
      <c r="BE37" s="12"/>
      <c r="BF37" s="43"/>
      <c r="BG37" s="43"/>
      <c r="BH37" s="43"/>
      <c r="BI37" s="43"/>
    </row>
    <row r="38" spans="9:57" ht="16.5">
      <c r="I38" s="734">
        <f>I34+I35+I36</f>
        <v>3834</v>
      </c>
      <c r="J38" s="734"/>
      <c r="K38" s="734"/>
      <c r="L38" s="734"/>
      <c r="M38" s="734"/>
      <c r="N38" s="734"/>
      <c r="O38" s="734"/>
      <c r="P38" s="734"/>
      <c r="Q38" s="734"/>
      <c r="R38" s="734">
        <v>540</v>
      </c>
      <c r="S38" s="734"/>
      <c r="T38" s="734"/>
      <c r="U38" s="734"/>
      <c r="V38" s="734">
        <v>378</v>
      </c>
      <c r="W38" s="734"/>
      <c r="X38" s="734"/>
      <c r="Y38" s="734"/>
      <c r="Z38" s="734">
        <v>216</v>
      </c>
      <c r="AA38" s="734"/>
      <c r="AB38" s="734"/>
      <c r="AC38" s="734"/>
      <c r="AD38" s="734"/>
      <c r="AE38" s="734">
        <v>432</v>
      </c>
      <c r="AF38" s="734"/>
      <c r="AG38" s="734"/>
      <c r="AH38" s="734"/>
      <c r="AI38" s="734"/>
      <c r="AN38" s="734">
        <f>I38+R38+V38+Z38+AE38</f>
        <v>5400</v>
      </c>
      <c r="AO38" s="734"/>
      <c r="AP38" s="734"/>
      <c r="AQ38" s="734"/>
      <c r="AR38" s="734"/>
      <c r="BB38" s="43"/>
      <c r="BC38" s="43"/>
      <c r="BD38" s="43"/>
      <c r="BE38" s="43"/>
    </row>
    <row r="39" spans="54:57" ht="16.5">
      <c r="BB39" s="43"/>
      <c r="BC39" s="43"/>
      <c r="BD39" s="43"/>
      <c r="BE39" s="43"/>
    </row>
  </sheetData>
  <sheetProtection/>
  <mergeCells count="143">
    <mergeCell ref="E31:L31"/>
    <mergeCell ref="A37:D37"/>
    <mergeCell ref="AS15:AS17"/>
    <mergeCell ref="AO15:AR15"/>
    <mergeCell ref="F24:I24"/>
    <mergeCell ref="A33:D33"/>
    <mergeCell ref="J15:J17"/>
    <mergeCell ref="A31:D32"/>
    <mergeCell ref="E32:H32"/>
    <mergeCell ref="I32:L32"/>
    <mergeCell ref="B15:E15"/>
    <mergeCell ref="F15:F17"/>
    <mergeCell ref="G15:I15"/>
    <mergeCell ref="O1:AL1"/>
    <mergeCell ref="O2:AL2"/>
    <mergeCell ref="O3:AL3"/>
    <mergeCell ref="AB15:AE15"/>
    <mergeCell ref="W15:W17"/>
    <mergeCell ref="X15:Z15"/>
    <mergeCell ref="A15:A17"/>
    <mergeCell ref="AE31:AI31"/>
    <mergeCell ref="O7:AL7"/>
    <mergeCell ref="S15:S17"/>
    <mergeCell ref="O8:AL8"/>
    <mergeCell ref="O11:AL11"/>
    <mergeCell ref="AJ15:AJ17"/>
    <mergeCell ref="AF15:AF17"/>
    <mergeCell ref="AK15:AN15"/>
    <mergeCell ref="K15:N15"/>
    <mergeCell ref="Z32:AD32"/>
    <mergeCell ref="Z23:AB23"/>
    <mergeCell ref="T15:V15"/>
    <mergeCell ref="AT15:AV15"/>
    <mergeCell ref="Q24:W24"/>
    <mergeCell ref="K24:O24"/>
    <mergeCell ref="K23:O23"/>
    <mergeCell ref="Q23:W23"/>
    <mergeCell ref="M31:Q31"/>
    <mergeCell ref="AG15:AI15"/>
    <mergeCell ref="AS1:BB1"/>
    <mergeCell ref="AS5:BB6"/>
    <mergeCell ref="A13:BA13"/>
    <mergeCell ref="A4:H4"/>
    <mergeCell ref="O5:AL5"/>
    <mergeCell ref="O6:AL6"/>
    <mergeCell ref="AS2:BA2"/>
    <mergeCell ref="AS4:BB4"/>
    <mergeCell ref="O9:AL9"/>
    <mergeCell ref="A1:H3"/>
    <mergeCell ref="AW37:BA37"/>
    <mergeCell ref="V36:Y36"/>
    <mergeCell ref="Z34:AD34"/>
    <mergeCell ref="AS7:BB7"/>
    <mergeCell ref="R31:AD31"/>
    <mergeCell ref="AO23:AU23"/>
    <mergeCell ref="O15:R15"/>
    <mergeCell ref="AN35:AQ35"/>
    <mergeCell ref="AE32:AI32"/>
    <mergeCell ref="M32:Q32"/>
    <mergeCell ref="AD24:AG24"/>
    <mergeCell ref="AI24:AM24"/>
    <mergeCell ref="AA15:AA17"/>
    <mergeCell ref="E37:H37"/>
    <mergeCell ref="V35:Y35"/>
    <mergeCell ref="I37:L37"/>
    <mergeCell ref="M37:Q37"/>
    <mergeCell ref="R36:U36"/>
    <mergeCell ref="V37:Y37"/>
    <mergeCell ref="E33:H33"/>
    <mergeCell ref="A34:D34"/>
    <mergeCell ref="E34:H34"/>
    <mergeCell ref="A35:D35"/>
    <mergeCell ref="E35:H35"/>
    <mergeCell ref="A36:D36"/>
    <mergeCell ref="I35:L35"/>
    <mergeCell ref="E36:H36"/>
    <mergeCell ref="I36:L36"/>
    <mergeCell ref="AN38:AR38"/>
    <mergeCell ref="AE34:AI34"/>
    <mergeCell ref="AE38:AI38"/>
    <mergeCell ref="AN36:AQ36"/>
    <mergeCell ref="AN37:AQ37"/>
    <mergeCell ref="AE35:AI35"/>
    <mergeCell ref="AN34:AQ34"/>
    <mergeCell ref="AE36:AI36"/>
    <mergeCell ref="AE37:AI37"/>
    <mergeCell ref="AJ31:AM31"/>
    <mergeCell ref="AJ32:AM32"/>
    <mergeCell ref="AR37:AV37"/>
    <mergeCell ref="AJ35:AM35"/>
    <mergeCell ref="AR36:AV36"/>
    <mergeCell ref="AJ34:AM34"/>
    <mergeCell ref="AN32:AQ32"/>
    <mergeCell ref="AR31:AV31"/>
    <mergeCell ref="AJ36:AM36"/>
    <mergeCell ref="AJ37:AM37"/>
    <mergeCell ref="V32:Y32"/>
    <mergeCell ref="I38:L38"/>
    <mergeCell ref="M38:Q38"/>
    <mergeCell ref="R38:U38"/>
    <mergeCell ref="V38:Y38"/>
    <mergeCell ref="Z38:AD38"/>
    <mergeCell ref="V34:Y34"/>
    <mergeCell ref="M36:Q36"/>
    <mergeCell ref="R37:U37"/>
    <mergeCell ref="Z37:AD37"/>
    <mergeCell ref="AX15:BA15"/>
    <mergeCell ref="R35:U35"/>
    <mergeCell ref="AN31:AQ31"/>
    <mergeCell ref="AO24:AU24"/>
    <mergeCell ref="AW15:AW17"/>
    <mergeCell ref="AR33:AV33"/>
    <mergeCell ref="AN33:AQ33"/>
    <mergeCell ref="AR34:AV34"/>
    <mergeCell ref="R32:U32"/>
    <mergeCell ref="AR32:AV32"/>
    <mergeCell ref="AW35:BA35"/>
    <mergeCell ref="I34:L34"/>
    <mergeCell ref="V33:Y33"/>
    <mergeCell ref="AR35:AV35"/>
    <mergeCell ref="M34:Q34"/>
    <mergeCell ref="M33:Q33"/>
    <mergeCell ref="I33:L33"/>
    <mergeCell ref="AO25:AU25"/>
    <mergeCell ref="M35:Q35"/>
    <mergeCell ref="R33:U33"/>
    <mergeCell ref="R34:U34"/>
    <mergeCell ref="Z35:AD35"/>
    <mergeCell ref="AW36:BA36"/>
    <mergeCell ref="Z36:AD36"/>
    <mergeCell ref="Z33:AD33"/>
    <mergeCell ref="AJ33:AM33"/>
    <mergeCell ref="AE33:AI33"/>
    <mergeCell ref="AW31:BA31"/>
    <mergeCell ref="AW32:BA32"/>
    <mergeCell ref="AW23:BA23"/>
    <mergeCell ref="AW24:BA24"/>
    <mergeCell ref="AW33:BA33"/>
    <mergeCell ref="AW34:BA34"/>
    <mergeCell ref="A29:BA29"/>
    <mergeCell ref="AD23:AG23"/>
    <mergeCell ref="AI23:AM23"/>
    <mergeCell ref="F23:I23"/>
  </mergeCells>
  <printOptions/>
  <pageMargins left="0.3937007874015748" right="0.3937007874015748" top="0.3937007874015748" bottom="0.3937007874015748" header="0.1968503937007874" footer="0.1181102362204724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9"/>
  <sheetViews>
    <sheetView view="pageBreakPreview" zoomScale="75" zoomScaleNormal="75" zoomScaleSheetLayoutView="75" zoomScalePageLayoutView="0" workbookViewId="0" topLeftCell="A1">
      <pane ySplit="10" topLeftCell="A116" activePane="bottomLeft" state="frozen"/>
      <selection pane="topLeft" activeCell="A1" sqref="A1"/>
      <selection pane="bottomLeft" activeCell="A117" sqref="A117:V139"/>
    </sheetView>
  </sheetViews>
  <sheetFormatPr defaultColWidth="9.00390625" defaultRowHeight="12.75"/>
  <cols>
    <col min="1" max="1" width="7.625" style="0" customWidth="1"/>
    <col min="2" max="2" width="34.875" style="0" customWidth="1"/>
    <col min="3" max="3" width="6.75390625" style="0" customWidth="1"/>
    <col min="4" max="4" width="7.125" style="0" customWidth="1"/>
    <col min="5" max="5" width="8.75390625" style="0" customWidth="1"/>
    <col min="6" max="6" width="7.625" style="0" customWidth="1"/>
    <col min="7" max="9" width="6.875" style="0" customWidth="1"/>
    <col min="10" max="10" width="7.00390625" style="0" customWidth="1"/>
    <col min="11" max="11" width="9.25390625" style="0" customWidth="1"/>
    <col min="12" max="12" width="7.125" style="0" customWidth="1"/>
    <col min="13" max="13" width="8.125" style="0" customWidth="1"/>
    <col min="14" max="14" width="8.00390625" style="0" customWidth="1"/>
    <col min="15" max="22" width="6.875" style="0" customWidth="1"/>
  </cols>
  <sheetData>
    <row r="1" spans="1:22" s="43" customFormat="1" ht="20.25">
      <c r="A1" s="855" t="s">
        <v>102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</row>
    <row r="2" s="43" customFormat="1" ht="7.5" customHeight="1" thickBot="1"/>
    <row r="3" spans="1:22" s="43" customFormat="1" ht="16.5">
      <c r="A3" s="856" t="s">
        <v>22</v>
      </c>
      <c r="B3" s="859" t="s">
        <v>21</v>
      </c>
      <c r="C3" s="860" t="s">
        <v>223</v>
      </c>
      <c r="D3" s="860"/>
      <c r="E3" s="860"/>
      <c r="F3" s="860"/>
      <c r="G3" s="861" t="s">
        <v>18</v>
      </c>
      <c r="H3" s="861"/>
      <c r="I3" s="861"/>
      <c r="J3" s="861"/>
      <c r="K3" s="861"/>
      <c r="L3" s="861"/>
      <c r="M3" s="861"/>
      <c r="N3" s="861"/>
      <c r="O3" s="851" t="s">
        <v>124</v>
      </c>
      <c r="P3" s="851"/>
      <c r="Q3" s="851"/>
      <c r="R3" s="851"/>
      <c r="S3" s="851"/>
      <c r="T3" s="851"/>
      <c r="U3" s="851"/>
      <c r="V3" s="852"/>
    </row>
    <row r="4" spans="1:22" s="43" customFormat="1" ht="16.5">
      <c r="A4" s="857"/>
      <c r="B4" s="837"/>
      <c r="C4" s="836" t="s">
        <v>224</v>
      </c>
      <c r="D4" s="836" t="s">
        <v>225</v>
      </c>
      <c r="E4" s="836" t="s">
        <v>226</v>
      </c>
      <c r="F4" s="839" t="s">
        <v>115</v>
      </c>
      <c r="G4" s="839" t="s">
        <v>116</v>
      </c>
      <c r="H4" s="836" t="s">
        <v>227</v>
      </c>
      <c r="I4" s="836" t="s">
        <v>228</v>
      </c>
      <c r="J4" s="839" t="s">
        <v>117</v>
      </c>
      <c r="K4" s="839" t="s">
        <v>19</v>
      </c>
      <c r="L4" s="839"/>
      <c r="M4" s="839"/>
      <c r="N4" s="839" t="s">
        <v>184</v>
      </c>
      <c r="O4" s="839" t="s">
        <v>119</v>
      </c>
      <c r="P4" s="839"/>
      <c r="Q4" s="839" t="s">
        <v>123</v>
      </c>
      <c r="R4" s="839"/>
      <c r="S4" s="839" t="s">
        <v>20</v>
      </c>
      <c r="T4" s="839"/>
      <c r="U4" s="839" t="s">
        <v>183</v>
      </c>
      <c r="V4" s="853"/>
    </row>
    <row r="5" spans="1:22" s="43" customFormat="1" ht="12.75" customHeight="1">
      <c r="A5" s="857"/>
      <c r="B5" s="837"/>
      <c r="C5" s="837"/>
      <c r="D5" s="837"/>
      <c r="E5" s="837"/>
      <c r="F5" s="839"/>
      <c r="G5" s="839"/>
      <c r="H5" s="837"/>
      <c r="I5" s="837"/>
      <c r="J5" s="839"/>
      <c r="K5" s="839" t="s">
        <v>249</v>
      </c>
      <c r="L5" s="839" t="s">
        <v>118</v>
      </c>
      <c r="M5" s="839" t="s">
        <v>185</v>
      </c>
      <c r="N5" s="839"/>
      <c r="O5" s="839" t="s">
        <v>220</v>
      </c>
      <c r="P5" s="839" t="s">
        <v>221</v>
      </c>
      <c r="Q5" s="839" t="s">
        <v>202</v>
      </c>
      <c r="R5" s="839" t="s">
        <v>189</v>
      </c>
      <c r="S5" s="839" t="s">
        <v>120</v>
      </c>
      <c r="T5" s="839" t="s">
        <v>121</v>
      </c>
      <c r="U5" s="839" t="s">
        <v>201</v>
      </c>
      <c r="V5" s="853" t="s">
        <v>122</v>
      </c>
    </row>
    <row r="6" spans="1:22" s="43" customFormat="1" ht="12.75" customHeight="1">
      <c r="A6" s="857"/>
      <c r="B6" s="837"/>
      <c r="C6" s="837"/>
      <c r="D6" s="837"/>
      <c r="E6" s="837"/>
      <c r="F6" s="839"/>
      <c r="G6" s="839"/>
      <c r="H6" s="837"/>
      <c r="I6" s="837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53"/>
    </row>
    <row r="7" spans="1:22" s="43" customFormat="1" ht="12.75" customHeight="1">
      <c r="A7" s="857"/>
      <c r="B7" s="837"/>
      <c r="C7" s="837"/>
      <c r="D7" s="837"/>
      <c r="E7" s="837"/>
      <c r="F7" s="839"/>
      <c r="G7" s="839"/>
      <c r="H7" s="837"/>
      <c r="I7" s="837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53"/>
    </row>
    <row r="8" spans="1:22" s="43" customFormat="1" ht="12.75" customHeight="1">
      <c r="A8" s="857"/>
      <c r="B8" s="837"/>
      <c r="C8" s="837"/>
      <c r="D8" s="837"/>
      <c r="E8" s="837"/>
      <c r="F8" s="839"/>
      <c r="G8" s="839"/>
      <c r="H8" s="837"/>
      <c r="I8" s="837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53"/>
    </row>
    <row r="9" spans="1:23" s="43" customFormat="1" ht="17.25" customHeight="1" thickBot="1">
      <c r="A9" s="858"/>
      <c r="B9" s="838"/>
      <c r="C9" s="838"/>
      <c r="D9" s="838"/>
      <c r="E9" s="838"/>
      <c r="F9" s="840"/>
      <c r="G9" s="840"/>
      <c r="H9" s="838"/>
      <c r="I9" s="838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54"/>
      <c r="W9" s="180"/>
    </row>
    <row r="10" spans="1:23" s="43" customFormat="1" ht="13.5" thickBot="1">
      <c r="A10" s="51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  <c r="R10" s="53">
        <v>18</v>
      </c>
      <c r="S10" s="53">
        <v>19</v>
      </c>
      <c r="T10" s="54">
        <v>20</v>
      </c>
      <c r="U10" s="62">
        <v>21</v>
      </c>
      <c r="V10" s="179">
        <v>22</v>
      </c>
      <c r="W10" s="180"/>
    </row>
    <row r="11" spans="1:22" s="67" customFormat="1" ht="18" customHeight="1" thickBot="1">
      <c r="A11" s="92"/>
      <c r="B11" s="75" t="s">
        <v>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</row>
    <row r="12" spans="1:22" s="30" customFormat="1" ht="18.75" customHeight="1" thickBot="1">
      <c r="A12" s="74">
        <v>1</v>
      </c>
      <c r="B12" s="845" t="s">
        <v>103</v>
      </c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7"/>
    </row>
    <row r="13" spans="1:22" s="49" customFormat="1" ht="14.25" customHeight="1">
      <c r="A13" s="31">
        <v>1.1</v>
      </c>
      <c r="B13" s="99" t="s">
        <v>104</v>
      </c>
      <c r="C13" s="100" t="s">
        <v>72</v>
      </c>
      <c r="D13" s="100">
        <v>1</v>
      </c>
      <c r="E13" s="100"/>
      <c r="F13" s="100"/>
      <c r="G13" s="100">
        <f aca="true" t="shared" si="0" ref="G13:G25">O13+P13</f>
        <v>78</v>
      </c>
      <c r="H13" s="100"/>
      <c r="I13" s="100"/>
      <c r="J13" s="100">
        <f>O13+P13</f>
        <v>78</v>
      </c>
      <c r="K13" s="100">
        <f>O13+P13</f>
        <v>78</v>
      </c>
      <c r="L13" s="100"/>
      <c r="M13" s="100"/>
      <c r="N13" s="100"/>
      <c r="O13" s="100">
        <v>34</v>
      </c>
      <c r="P13" s="100">
        <v>44</v>
      </c>
      <c r="Q13" s="177"/>
      <c r="R13" s="2"/>
      <c r="S13" s="2"/>
      <c r="T13" s="2"/>
      <c r="U13" s="2"/>
      <c r="V13" s="178"/>
    </row>
    <row r="14" spans="1:22" s="49" customFormat="1" ht="14.25" customHeight="1">
      <c r="A14" s="32">
        <v>1.2</v>
      </c>
      <c r="B14" s="35" t="s">
        <v>105</v>
      </c>
      <c r="C14" s="77"/>
      <c r="D14" s="77" t="s">
        <v>106</v>
      </c>
      <c r="E14" s="77"/>
      <c r="F14" s="77"/>
      <c r="G14" s="100">
        <f t="shared" si="0"/>
        <v>139</v>
      </c>
      <c r="H14" s="100"/>
      <c r="I14" s="100"/>
      <c r="J14" s="100">
        <f aca="true" t="shared" si="1" ref="J14:J25">O14+P14</f>
        <v>139</v>
      </c>
      <c r="K14" s="100">
        <f>O14+P14</f>
        <v>139</v>
      </c>
      <c r="L14" s="77"/>
      <c r="M14" s="77"/>
      <c r="N14" s="77"/>
      <c r="O14" s="77">
        <v>51</v>
      </c>
      <c r="P14" s="77">
        <v>88</v>
      </c>
      <c r="Q14" s="78"/>
      <c r="R14" s="1"/>
      <c r="S14" s="1"/>
      <c r="T14" s="1"/>
      <c r="U14" s="1"/>
      <c r="V14" s="6"/>
    </row>
    <row r="15" spans="1:22" s="49" customFormat="1" ht="14.25" customHeight="1">
      <c r="A15" s="32">
        <v>1.3</v>
      </c>
      <c r="B15" s="35" t="s">
        <v>107</v>
      </c>
      <c r="C15" s="77"/>
      <c r="D15" s="77" t="s">
        <v>106</v>
      </c>
      <c r="E15" s="77"/>
      <c r="F15" s="77"/>
      <c r="G15" s="100">
        <f t="shared" si="0"/>
        <v>139</v>
      </c>
      <c r="H15" s="100"/>
      <c r="I15" s="100"/>
      <c r="J15" s="100">
        <f t="shared" si="1"/>
        <v>139</v>
      </c>
      <c r="K15" s="100">
        <f>O15+P15</f>
        <v>139</v>
      </c>
      <c r="L15" s="77"/>
      <c r="M15" s="77"/>
      <c r="N15" s="77"/>
      <c r="O15" s="77">
        <v>51</v>
      </c>
      <c r="P15" s="77">
        <v>88</v>
      </c>
      <c r="Q15" s="78"/>
      <c r="R15" s="1"/>
      <c r="S15" s="1"/>
      <c r="T15" s="1"/>
      <c r="U15" s="1"/>
      <c r="V15" s="6"/>
    </row>
    <row r="16" spans="1:22" s="49" customFormat="1" ht="14.25" customHeight="1">
      <c r="A16" s="32">
        <v>1.4</v>
      </c>
      <c r="B16" s="35" t="s">
        <v>108</v>
      </c>
      <c r="C16" s="77" t="s">
        <v>72</v>
      </c>
      <c r="D16" s="77">
        <v>1</v>
      </c>
      <c r="E16" s="77"/>
      <c r="F16" s="77"/>
      <c r="G16" s="100">
        <f t="shared" si="0"/>
        <v>190</v>
      </c>
      <c r="H16" s="100"/>
      <c r="I16" s="100"/>
      <c r="J16" s="100">
        <f t="shared" si="1"/>
        <v>190</v>
      </c>
      <c r="K16" s="100">
        <f>O16+P16</f>
        <v>190</v>
      </c>
      <c r="L16" s="77"/>
      <c r="M16" s="77"/>
      <c r="N16" s="77"/>
      <c r="O16" s="77">
        <v>102</v>
      </c>
      <c r="P16" s="77">
        <v>88</v>
      </c>
      <c r="Q16" s="78"/>
      <c r="R16" s="1"/>
      <c r="S16" s="1"/>
      <c r="T16" s="1"/>
      <c r="U16" s="1"/>
      <c r="V16" s="6"/>
    </row>
    <row r="17" spans="1:22" s="49" customFormat="1" ht="14.25" customHeight="1">
      <c r="A17" s="32">
        <v>1.5</v>
      </c>
      <c r="B17" s="35" t="s">
        <v>222</v>
      </c>
      <c r="C17" s="77" t="s">
        <v>72</v>
      </c>
      <c r="D17" s="77">
        <v>1</v>
      </c>
      <c r="E17" s="77"/>
      <c r="F17" s="77"/>
      <c r="G17" s="100">
        <f t="shared" si="0"/>
        <v>78</v>
      </c>
      <c r="H17" s="100"/>
      <c r="I17" s="100"/>
      <c r="J17" s="100">
        <f t="shared" si="1"/>
        <v>78</v>
      </c>
      <c r="K17" s="100">
        <f>J17-M17</f>
        <v>48</v>
      </c>
      <c r="L17" s="77"/>
      <c r="M17" s="77">
        <v>30</v>
      </c>
      <c r="N17" s="77"/>
      <c r="O17" s="77">
        <v>34</v>
      </c>
      <c r="P17" s="77">
        <v>44</v>
      </c>
      <c r="Q17" s="78"/>
      <c r="R17" s="1"/>
      <c r="S17" s="1"/>
      <c r="T17" s="1"/>
      <c r="U17" s="1"/>
      <c r="V17" s="6"/>
    </row>
    <row r="18" spans="1:22" s="49" customFormat="1" ht="14.25" customHeight="1">
      <c r="A18" s="32">
        <v>1.6</v>
      </c>
      <c r="B18" s="35" t="s">
        <v>109</v>
      </c>
      <c r="C18" s="77"/>
      <c r="D18" s="77">
        <v>1</v>
      </c>
      <c r="E18" s="77"/>
      <c r="F18" s="77"/>
      <c r="G18" s="100">
        <f t="shared" si="0"/>
        <v>68</v>
      </c>
      <c r="H18" s="100"/>
      <c r="I18" s="100"/>
      <c r="J18" s="100">
        <f t="shared" si="1"/>
        <v>68</v>
      </c>
      <c r="K18" s="100">
        <f>O18+P18</f>
        <v>68</v>
      </c>
      <c r="L18" s="77"/>
      <c r="M18" s="77"/>
      <c r="N18" s="77"/>
      <c r="O18" s="77">
        <v>68</v>
      </c>
      <c r="P18" s="77"/>
      <c r="Q18" s="78"/>
      <c r="R18" s="1"/>
      <c r="S18" s="1"/>
      <c r="T18" s="1"/>
      <c r="U18" s="1"/>
      <c r="V18" s="6"/>
    </row>
    <row r="19" spans="1:22" s="49" customFormat="1" ht="14.25" customHeight="1">
      <c r="A19" s="32">
        <v>1.7</v>
      </c>
      <c r="B19" s="35" t="s">
        <v>110</v>
      </c>
      <c r="C19" s="77"/>
      <c r="D19" s="77">
        <v>1</v>
      </c>
      <c r="E19" s="77"/>
      <c r="F19" s="77"/>
      <c r="G19" s="100">
        <f t="shared" si="0"/>
        <v>34</v>
      </c>
      <c r="H19" s="100"/>
      <c r="I19" s="100"/>
      <c r="J19" s="100">
        <f t="shared" si="1"/>
        <v>34</v>
      </c>
      <c r="K19" s="100">
        <f>O19+P19</f>
        <v>34</v>
      </c>
      <c r="L19" s="77"/>
      <c r="M19" s="77"/>
      <c r="N19" s="77"/>
      <c r="O19" s="77">
        <v>34</v>
      </c>
      <c r="P19" s="77"/>
      <c r="Q19" s="78"/>
      <c r="R19" s="1"/>
      <c r="S19" s="1"/>
      <c r="T19" s="1"/>
      <c r="U19" s="1"/>
      <c r="V19" s="6"/>
    </row>
    <row r="20" spans="1:22" s="49" customFormat="1" ht="14.25" customHeight="1">
      <c r="A20" s="32">
        <v>1.8</v>
      </c>
      <c r="B20" s="35" t="s">
        <v>111</v>
      </c>
      <c r="C20" s="77"/>
      <c r="D20" s="77">
        <v>2</v>
      </c>
      <c r="E20" s="77"/>
      <c r="F20" s="77"/>
      <c r="G20" s="100">
        <f t="shared" si="0"/>
        <v>66</v>
      </c>
      <c r="H20" s="100"/>
      <c r="I20" s="100"/>
      <c r="J20" s="100">
        <f t="shared" si="1"/>
        <v>66</v>
      </c>
      <c r="K20" s="100">
        <f>J20-M20</f>
        <v>56</v>
      </c>
      <c r="L20" s="77"/>
      <c r="M20" s="77">
        <v>10</v>
      </c>
      <c r="N20" s="77"/>
      <c r="O20" s="77"/>
      <c r="P20" s="77">
        <v>66</v>
      </c>
      <c r="Q20" s="78"/>
      <c r="R20" s="1"/>
      <c r="S20" s="1"/>
      <c r="T20" s="1"/>
      <c r="U20" s="1"/>
      <c r="V20" s="6"/>
    </row>
    <row r="21" spans="1:22" s="49" customFormat="1" ht="14.25" customHeight="1">
      <c r="A21" s="32">
        <v>1.9</v>
      </c>
      <c r="B21" s="35" t="s">
        <v>30</v>
      </c>
      <c r="C21" s="77"/>
      <c r="D21" s="77" t="s">
        <v>106</v>
      </c>
      <c r="E21" s="77"/>
      <c r="F21" s="77"/>
      <c r="G21" s="100">
        <f t="shared" si="0"/>
        <v>122</v>
      </c>
      <c r="H21" s="100"/>
      <c r="I21" s="100"/>
      <c r="J21" s="100">
        <f t="shared" si="1"/>
        <v>122</v>
      </c>
      <c r="K21" s="100">
        <f>J21-L21-M21</f>
        <v>92</v>
      </c>
      <c r="L21" s="77">
        <v>20</v>
      </c>
      <c r="M21" s="77">
        <v>10</v>
      </c>
      <c r="N21" s="77"/>
      <c r="O21" s="77">
        <v>34</v>
      </c>
      <c r="P21" s="77">
        <v>88</v>
      </c>
      <c r="Q21" s="78"/>
      <c r="R21" s="1"/>
      <c r="S21" s="1"/>
      <c r="T21" s="1"/>
      <c r="U21" s="1"/>
      <c r="V21" s="6"/>
    </row>
    <row r="22" spans="1:22" s="49" customFormat="1" ht="14.25" customHeight="1">
      <c r="A22" s="55">
        <v>1.1</v>
      </c>
      <c r="B22" s="35" t="s">
        <v>261</v>
      </c>
      <c r="C22" s="77" t="s">
        <v>72</v>
      </c>
      <c r="D22" s="77">
        <v>1</v>
      </c>
      <c r="E22" s="77"/>
      <c r="F22" s="77"/>
      <c r="G22" s="100">
        <f t="shared" si="0"/>
        <v>190</v>
      </c>
      <c r="H22" s="100"/>
      <c r="I22" s="100"/>
      <c r="J22" s="100">
        <f t="shared" si="1"/>
        <v>190</v>
      </c>
      <c r="K22" s="100">
        <f>J22-L22</f>
        <v>160</v>
      </c>
      <c r="L22" s="77">
        <v>30</v>
      </c>
      <c r="M22" s="77"/>
      <c r="N22" s="77"/>
      <c r="O22" s="77">
        <v>102</v>
      </c>
      <c r="P22" s="77">
        <v>88</v>
      </c>
      <c r="Q22" s="78"/>
      <c r="R22" s="1"/>
      <c r="S22" s="1"/>
      <c r="T22" s="1"/>
      <c r="U22" s="1"/>
      <c r="V22" s="6"/>
    </row>
    <row r="23" spans="1:22" s="49" customFormat="1" ht="14.25" customHeight="1">
      <c r="A23" s="32">
        <v>1.11</v>
      </c>
      <c r="B23" s="35" t="s">
        <v>112</v>
      </c>
      <c r="C23" s="77"/>
      <c r="D23" s="77" t="s">
        <v>106</v>
      </c>
      <c r="E23" s="77"/>
      <c r="F23" s="77"/>
      <c r="G23" s="100">
        <f t="shared" si="0"/>
        <v>78</v>
      </c>
      <c r="H23" s="100"/>
      <c r="I23" s="100"/>
      <c r="J23" s="100">
        <f t="shared" si="1"/>
        <v>78</v>
      </c>
      <c r="K23" s="100"/>
      <c r="L23" s="77"/>
      <c r="M23" s="77">
        <v>78</v>
      </c>
      <c r="N23" s="77"/>
      <c r="O23" s="77">
        <v>34</v>
      </c>
      <c r="P23" s="77">
        <v>44</v>
      </c>
      <c r="Q23" s="78"/>
      <c r="R23" s="1"/>
      <c r="S23" s="1"/>
      <c r="T23" s="1"/>
      <c r="U23" s="1"/>
      <c r="V23" s="6"/>
    </row>
    <row r="24" spans="1:22" s="49" customFormat="1" ht="14.25" customHeight="1">
      <c r="A24" s="32">
        <v>1.12</v>
      </c>
      <c r="B24" s="35" t="s">
        <v>113</v>
      </c>
      <c r="C24" s="77"/>
      <c r="D24" s="77" t="s">
        <v>106</v>
      </c>
      <c r="E24" s="77"/>
      <c r="F24" s="77"/>
      <c r="G24" s="100">
        <f t="shared" si="0"/>
        <v>78</v>
      </c>
      <c r="H24" s="100"/>
      <c r="I24" s="100"/>
      <c r="J24" s="100">
        <f t="shared" si="1"/>
        <v>78</v>
      </c>
      <c r="K24" s="100"/>
      <c r="L24" s="77"/>
      <c r="M24" s="77">
        <v>78</v>
      </c>
      <c r="N24" s="77"/>
      <c r="O24" s="77">
        <v>34</v>
      </c>
      <c r="P24" s="77">
        <v>44</v>
      </c>
      <c r="Q24" s="78"/>
      <c r="R24" s="1"/>
      <c r="S24" s="1"/>
      <c r="T24" s="1"/>
      <c r="U24" s="1"/>
      <c r="V24" s="6"/>
    </row>
    <row r="25" spans="1:22" s="49" customFormat="1" ht="14.25" customHeight="1">
      <c r="A25" s="32">
        <v>1.13</v>
      </c>
      <c r="B25" s="35" t="s">
        <v>114</v>
      </c>
      <c r="C25" s="77"/>
      <c r="D25" s="77" t="s">
        <v>106</v>
      </c>
      <c r="E25" s="77"/>
      <c r="F25" s="77"/>
      <c r="G25" s="100">
        <f t="shared" si="0"/>
        <v>78</v>
      </c>
      <c r="H25" s="100"/>
      <c r="I25" s="100"/>
      <c r="J25" s="100">
        <f t="shared" si="1"/>
        <v>78</v>
      </c>
      <c r="K25" s="100">
        <f>J25-M25</f>
        <v>27</v>
      </c>
      <c r="L25" s="77"/>
      <c r="M25" s="77">
        <v>51</v>
      </c>
      <c r="N25" s="77"/>
      <c r="O25" s="77">
        <v>34</v>
      </c>
      <c r="P25" s="77">
        <v>44</v>
      </c>
      <c r="Q25" s="78"/>
      <c r="R25" s="1"/>
      <c r="S25" s="1"/>
      <c r="T25" s="1"/>
      <c r="U25" s="1"/>
      <c r="V25" s="6"/>
    </row>
    <row r="26" spans="1:22" s="49" customFormat="1" ht="14.25" customHeight="1">
      <c r="A26" s="32">
        <v>1.14</v>
      </c>
      <c r="B26" s="35" t="s">
        <v>1</v>
      </c>
      <c r="C26" s="77" t="s">
        <v>72</v>
      </c>
      <c r="D26" s="77"/>
      <c r="E26" s="77"/>
      <c r="F26" s="77"/>
      <c r="G26" s="77">
        <f>O26+P26</f>
        <v>66</v>
      </c>
      <c r="H26" s="77"/>
      <c r="I26" s="77"/>
      <c r="J26" s="77">
        <f>O26+P26</f>
        <v>66</v>
      </c>
      <c r="K26" s="77">
        <f>O26+P26</f>
        <v>66</v>
      </c>
      <c r="L26" s="77"/>
      <c r="M26" s="77"/>
      <c r="N26" s="77"/>
      <c r="O26" s="77"/>
      <c r="P26" s="77">
        <v>66</v>
      </c>
      <c r="Q26" s="78"/>
      <c r="R26" s="71"/>
      <c r="S26" s="71"/>
      <c r="T26" s="71"/>
      <c r="U26" s="71"/>
      <c r="V26" s="72"/>
    </row>
    <row r="27" spans="1:22" s="81" customFormat="1" ht="9.75" customHeight="1">
      <c r="A27" s="862"/>
      <c r="B27" s="863" t="s">
        <v>6</v>
      </c>
      <c r="C27" s="814"/>
      <c r="D27" s="814"/>
      <c r="E27" s="814"/>
      <c r="F27" s="814"/>
      <c r="G27" s="814">
        <f>SUM(G13:G26)</f>
        <v>1404</v>
      </c>
      <c r="H27" s="814"/>
      <c r="I27" s="814"/>
      <c r="J27" s="814">
        <f>SUM(J13:J26)</f>
        <v>1404</v>
      </c>
      <c r="K27" s="814">
        <f>SUM(K13:K26)</f>
        <v>1097</v>
      </c>
      <c r="L27" s="814">
        <f>SUM(L13:L26)</f>
        <v>50</v>
      </c>
      <c r="M27" s="814">
        <f>M25+M24+M23+M21+M20+M17</f>
        <v>257</v>
      </c>
      <c r="N27" s="814"/>
      <c r="O27" s="814">
        <f>SUM(O13:O26)</f>
        <v>612</v>
      </c>
      <c r="P27" s="814">
        <f>SUM(P13:P26)</f>
        <v>792</v>
      </c>
      <c r="Q27" s="814"/>
      <c r="R27" s="814"/>
      <c r="S27" s="814"/>
      <c r="T27" s="814"/>
      <c r="U27" s="814"/>
      <c r="V27" s="834"/>
    </row>
    <row r="28" spans="1:22" s="34" customFormat="1" ht="7.5" customHeight="1" thickBot="1">
      <c r="A28" s="842"/>
      <c r="B28" s="844"/>
      <c r="C28" s="813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31"/>
    </row>
    <row r="29" spans="1:22" s="30" customFormat="1" ht="18.75" customHeight="1" thickBot="1">
      <c r="A29" s="82">
        <v>2</v>
      </c>
      <c r="B29" s="848" t="s">
        <v>126</v>
      </c>
      <c r="C29" s="849"/>
      <c r="D29" s="849"/>
      <c r="E29" s="849"/>
      <c r="F29" s="849"/>
      <c r="G29" s="849"/>
      <c r="H29" s="849"/>
      <c r="I29" s="849"/>
      <c r="J29" s="849"/>
      <c r="K29" s="849"/>
      <c r="L29" s="849"/>
      <c r="M29" s="849"/>
      <c r="N29" s="849"/>
      <c r="O29" s="849"/>
      <c r="P29" s="849"/>
      <c r="Q29" s="849"/>
      <c r="R29" s="849"/>
      <c r="S29" s="849"/>
      <c r="T29" s="849"/>
      <c r="U29" s="849"/>
      <c r="V29" s="850"/>
    </row>
    <row r="30" spans="1:22" s="49" customFormat="1" ht="14.25" customHeight="1">
      <c r="A30" s="31">
        <v>2.1</v>
      </c>
      <c r="B30" s="36" t="s">
        <v>1</v>
      </c>
      <c r="C30" s="76"/>
      <c r="D30" s="76">
        <v>3</v>
      </c>
      <c r="E30" s="76"/>
      <c r="F30" s="76">
        <v>1</v>
      </c>
      <c r="G30" s="76">
        <v>54</v>
      </c>
      <c r="H30" s="76">
        <f>G30/54</f>
        <v>1</v>
      </c>
      <c r="I30" s="76">
        <f>G30/36</f>
        <v>1.5</v>
      </c>
      <c r="J30" s="76">
        <f>Q30</f>
        <v>36</v>
      </c>
      <c r="K30" s="76">
        <f>Q30</f>
        <v>36</v>
      </c>
      <c r="L30" s="76"/>
      <c r="M30" s="76"/>
      <c r="N30" s="76">
        <f>G30-J30</f>
        <v>18</v>
      </c>
      <c r="O30" s="76"/>
      <c r="P30" s="76"/>
      <c r="Q30" s="76">
        <v>36</v>
      </c>
      <c r="R30" s="76"/>
      <c r="S30" s="76"/>
      <c r="T30" s="76"/>
      <c r="U30" s="76"/>
      <c r="V30" s="83"/>
    </row>
    <row r="31" spans="1:22" s="49" customFormat="1" ht="31.5" customHeight="1">
      <c r="A31" s="32">
        <v>2.2</v>
      </c>
      <c r="B31" s="56" t="s">
        <v>219</v>
      </c>
      <c r="C31" s="77"/>
      <c r="D31" s="77">
        <v>3</v>
      </c>
      <c r="E31" s="77"/>
      <c r="F31" s="77">
        <v>1</v>
      </c>
      <c r="G31" s="77">
        <v>54</v>
      </c>
      <c r="H31" s="77">
        <f aca="true" t="shared" si="2" ref="H31:H38">G31/54</f>
        <v>1</v>
      </c>
      <c r="I31" s="77">
        <f aca="true" t="shared" si="3" ref="I31:I38">G31/36</f>
        <v>1.5</v>
      </c>
      <c r="J31" s="77">
        <f>Q31</f>
        <v>36</v>
      </c>
      <c r="K31" s="100">
        <v>26</v>
      </c>
      <c r="L31" s="77"/>
      <c r="M31" s="77">
        <v>10</v>
      </c>
      <c r="N31" s="77">
        <f aca="true" t="shared" si="4" ref="N31:N38">G31-J31</f>
        <v>18</v>
      </c>
      <c r="O31" s="77"/>
      <c r="P31" s="77"/>
      <c r="Q31" s="77">
        <v>36</v>
      </c>
      <c r="R31" s="77"/>
      <c r="S31" s="77"/>
      <c r="T31" s="77"/>
      <c r="U31" s="77"/>
      <c r="V31" s="84"/>
    </row>
    <row r="32" spans="1:22" s="49" customFormat="1" ht="14.25" customHeight="1">
      <c r="A32" s="32">
        <v>2.3</v>
      </c>
      <c r="B32" s="35" t="s">
        <v>2</v>
      </c>
      <c r="C32" s="77"/>
      <c r="D32" s="77">
        <v>7</v>
      </c>
      <c r="E32" s="77"/>
      <c r="F32" s="77">
        <v>1</v>
      </c>
      <c r="G32" s="77">
        <v>54</v>
      </c>
      <c r="H32" s="77">
        <f t="shared" si="2"/>
        <v>1</v>
      </c>
      <c r="I32" s="77">
        <f t="shared" si="3"/>
        <v>1.5</v>
      </c>
      <c r="J32" s="77">
        <f>U32</f>
        <v>30</v>
      </c>
      <c r="K32" s="77">
        <v>22</v>
      </c>
      <c r="L32" s="77"/>
      <c r="M32" s="77">
        <v>8</v>
      </c>
      <c r="N32" s="100">
        <f t="shared" si="4"/>
        <v>24</v>
      </c>
      <c r="O32" s="77"/>
      <c r="P32" s="77"/>
      <c r="Q32" s="77"/>
      <c r="R32" s="77"/>
      <c r="S32" s="77"/>
      <c r="T32" s="77"/>
      <c r="U32" s="77">
        <v>30</v>
      </c>
      <c r="V32" s="84"/>
    </row>
    <row r="33" spans="1:22" s="49" customFormat="1" ht="14.25" customHeight="1">
      <c r="A33" s="32">
        <v>2.4</v>
      </c>
      <c r="B33" s="35" t="s">
        <v>3</v>
      </c>
      <c r="C33" s="157"/>
      <c r="D33" s="160">
        <v>4</v>
      </c>
      <c r="E33" s="77"/>
      <c r="F33" s="77"/>
      <c r="G33" s="77">
        <v>54</v>
      </c>
      <c r="H33" s="77">
        <f t="shared" si="2"/>
        <v>1</v>
      </c>
      <c r="I33" s="77">
        <f t="shared" si="3"/>
        <v>1.5</v>
      </c>
      <c r="J33" s="77">
        <f>R33</f>
        <v>36</v>
      </c>
      <c r="K33" s="77">
        <v>26</v>
      </c>
      <c r="L33" s="77"/>
      <c r="M33" s="77">
        <v>10</v>
      </c>
      <c r="N33" s="77">
        <f t="shared" si="4"/>
        <v>18</v>
      </c>
      <c r="O33" s="77"/>
      <c r="P33" s="77"/>
      <c r="Q33" s="77"/>
      <c r="R33" s="77">
        <v>36</v>
      </c>
      <c r="S33" s="77"/>
      <c r="T33" s="77"/>
      <c r="U33" s="77"/>
      <c r="V33" s="84"/>
    </row>
    <row r="34" spans="1:22" s="49" customFormat="1" ht="14.25" customHeight="1">
      <c r="A34" s="32">
        <v>2.5</v>
      </c>
      <c r="B34" s="35" t="s">
        <v>4</v>
      </c>
      <c r="C34" s="77"/>
      <c r="D34" s="77">
        <v>5</v>
      </c>
      <c r="E34" s="77"/>
      <c r="F34" s="77">
        <v>1</v>
      </c>
      <c r="G34" s="77">
        <v>54</v>
      </c>
      <c r="H34" s="77">
        <f t="shared" si="2"/>
        <v>1</v>
      </c>
      <c r="I34" s="77">
        <f t="shared" si="3"/>
        <v>1.5</v>
      </c>
      <c r="J34" s="77">
        <f>S34</f>
        <v>36</v>
      </c>
      <c r="K34" s="77">
        <v>26</v>
      </c>
      <c r="L34" s="77"/>
      <c r="M34" s="77">
        <v>10</v>
      </c>
      <c r="N34" s="77">
        <f t="shared" si="4"/>
        <v>18</v>
      </c>
      <c r="O34" s="77"/>
      <c r="P34" s="77"/>
      <c r="Q34" s="77"/>
      <c r="R34" s="77"/>
      <c r="S34" s="77">
        <v>36</v>
      </c>
      <c r="T34" s="77"/>
      <c r="U34" s="77"/>
      <c r="V34" s="84"/>
    </row>
    <row r="35" spans="1:22" s="49" customFormat="1" ht="14.25" customHeight="1">
      <c r="A35" s="37">
        <v>2.6</v>
      </c>
      <c r="B35" s="35" t="s">
        <v>5</v>
      </c>
      <c r="C35" s="77"/>
      <c r="D35" s="77">
        <v>3</v>
      </c>
      <c r="E35" s="77"/>
      <c r="F35" s="77">
        <v>1</v>
      </c>
      <c r="G35" s="77">
        <v>54</v>
      </c>
      <c r="H35" s="77">
        <f t="shared" si="2"/>
        <v>1</v>
      </c>
      <c r="I35" s="77">
        <f t="shared" si="3"/>
        <v>1.5</v>
      </c>
      <c r="J35" s="77">
        <f>Q35</f>
        <v>36</v>
      </c>
      <c r="K35" s="77">
        <v>30</v>
      </c>
      <c r="L35" s="77"/>
      <c r="M35" s="77">
        <v>6</v>
      </c>
      <c r="N35" s="77">
        <f t="shared" si="4"/>
        <v>18</v>
      </c>
      <c r="O35" s="77"/>
      <c r="P35" s="77"/>
      <c r="Q35" s="77">
        <v>36</v>
      </c>
      <c r="R35" s="77"/>
      <c r="S35" s="162"/>
      <c r="T35" s="77"/>
      <c r="U35" s="77"/>
      <c r="V35" s="84"/>
    </row>
    <row r="36" spans="1:22" s="49" customFormat="1" ht="14.25" customHeight="1">
      <c r="A36" s="32">
        <v>2.7</v>
      </c>
      <c r="B36" s="35" t="s">
        <v>127</v>
      </c>
      <c r="C36" s="77"/>
      <c r="D36" s="77" t="s">
        <v>128</v>
      </c>
      <c r="E36" s="77"/>
      <c r="F36" s="77"/>
      <c r="G36" s="77">
        <v>216</v>
      </c>
      <c r="H36" s="77">
        <f t="shared" si="2"/>
        <v>4</v>
      </c>
      <c r="I36" s="77">
        <f t="shared" si="3"/>
        <v>6</v>
      </c>
      <c r="J36" s="77">
        <v>122</v>
      </c>
      <c r="K36" s="77"/>
      <c r="L36" s="77"/>
      <c r="M36" s="77">
        <v>122</v>
      </c>
      <c r="N36" s="77">
        <f t="shared" si="4"/>
        <v>94</v>
      </c>
      <c r="O36" s="77"/>
      <c r="P36" s="77"/>
      <c r="Q36" s="77" t="s">
        <v>190</v>
      </c>
      <c r="R36" s="77" t="s">
        <v>190</v>
      </c>
      <c r="S36" s="77" t="s">
        <v>129</v>
      </c>
      <c r="T36" s="77" t="s">
        <v>200</v>
      </c>
      <c r="U36" s="77"/>
      <c r="V36" s="84"/>
    </row>
    <row r="37" spans="1:22" s="49" customFormat="1" ht="31.5" customHeight="1">
      <c r="A37" s="32">
        <v>2.8</v>
      </c>
      <c r="B37" s="56" t="s">
        <v>214</v>
      </c>
      <c r="C37" s="77"/>
      <c r="D37" s="77" t="s">
        <v>128</v>
      </c>
      <c r="E37" s="77"/>
      <c r="F37" s="77">
        <v>3</v>
      </c>
      <c r="G37" s="77">
        <v>216</v>
      </c>
      <c r="H37" s="77">
        <f t="shared" si="2"/>
        <v>4</v>
      </c>
      <c r="I37" s="77">
        <f t="shared" si="3"/>
        <v>6</v>
      </c>
      <c r="J37" s="77">
        <v>122</v>
      </c>
      <c r="K37" s="77"/>
      <c r="L37" s="77"/>
      <c r="M37" s="77">
        <v>122</v>
      </c>
      <c r="N37" s="77">
        <f t="shared" si="4"/>
        <v>94</v>
      </c>
      <c r="O37" s="77"/>
      <c r="P37" s="77"/>
      <c r="Q37" s="77" t="s">
        <v>190</v>
      </c>
      <c r="R37" s="77" t="s">
        <v>190</v>
      </c>
      <c r="S37" s="77" t="s">
        <v>129</v>
      </c>
      <c r="T37" s="77" t="s">
        <v>200</v>
      </c>
      <c r="U37" s="77"/>
      <c r="V37" s="84"/>
    </row>
    <row r="38" spans="1:22" s="49" customFormat="1" ht="31.5" customHeight="1" thickBot="1">
      <c r="A38" s="85">
        <v>2.9</v>
      </c>
      <c r="B38" s="56" t="s">
        <v>203</v>
      </c>
      <c r="C38" s="77"/>
      <c r="D38" s="77">
        <v>4</v>
      </c>
      <c r="E38" s="77"/>
      <c r="F38" s="77">
        <v>1</v>
      </c>
      <c r="G38" s="77">
        <v>54</v>
      </c>
      <c r="H38" s="100">
        <f t="shared" si="2"/>
        <v>1</v>
      </c>
      <c r="I38" s="100">
        <f t="shared" si="3"/>
        <v>1.5</v>
      </c>
      <c r="J38" s="100">
        <f>R38</f>
        <v>36</v>
      </c>
      <c r="K38" s="77">
        <v>26</v>
      </c>
      <c r="L38" s="77"/>
      <c r="M38" s="77">
        <v>10</v>
      </c>
      <c r="N38" s="100">
        <f t="shared" si="4"/>
        <v>18</v>
      </c>
      <c r="O38" s="77"/>
      <c r="P38" s="77"/>
      <c r="Q38" s="77"/>
      <c r="R38" s="77">
        <v>36</v>
      </c>
      <c r="S38" s="77"/>
      <c r="T38" s="77"/>
      <c r="U38" s="77"/>
      <c r="V38" s="84"/>
    </row>
    <row r="39" spans="1:22" s="81" customFormat="1" ht="14.25" customHeight="1">
      <c r="A39" s="841"/>
      <c r="B39" s="843" t="s">
        <v>6</v>
      </c>
      <c r="C39" s="812"/>
      <c r="D39" s="812"/>
      <c r="E39" s="812"/>
      <c r="F39" s="812"/>
      <c r="G39" s="812">
        <f>SUM(G30:G38)</f>
        <v>810</v>
      </c>
      <c r="H39" s="812">
        <f>SUM(H30:H38)</f>
        <v>15</v>
      </c>
      <c r="I39" s="812">
        <f>SUM(I30:I38)</f>
        <v>22.5</v>
      </c>
      <c r="J39" s="812">
        <f>J38+J37+J36+J35+J34+J33+J32+J31+J30</f>
        <v>490</v>
      </c>
      <c r="K39" s="812">
        <f>K38+K35+K34+K33+K32+K31+K30</f>
        <v>192</v>
      </c>
      <c r="L39" s="812"/>
      <c r="M39" s="812">
        <f>SUM(M30:M38)</f>
        <v>298</v>
      </c>
      <c r="N39" s="812">
        <f>SUM(N30:N38)</f>
        <v>320</v>
      </c>
      <c r="O39" s="812"/>
      <c r="P39" s="812"/>
      <c r="Q39" s="812">
        <f>Q30+Q31+Q35+72</f>
        <v>180</v>
      </c>
      <c r="R39" s="812">
        <f>R33+R38+72</f>
        <v>144</v>
      </c>
      <c r="S39" s="812">
        <f>S34+48</f>
        <v>84</v>
      </c>
      <c r="T39" s="812">
        <f>26+26</f>
        <v>52</v>
      </c>
      <c r="U39" s="812">
        <f>U32</f>
        <v>30</v>
      </c>
      <c r="V39" s="830"/>
    </row>
    <row r="40" spans="1:23" s="34" customFormat="1" ht="9.75" customHeight="1" thickBot="1">
      <c r="A40" s="842"/>
      <c r="B40" s="844"/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35"/>
      <c r="W40" s="222"/>
    </row>
    <row r="41" spans="1:22" s="30" customFormat="1" ht="21" customHeight="1" thickBot="1">
      <c r="A41" s="74">
        <v>3</v>
      </c>
      <c r="B41" s="845" t="s">
        <v>186</v>
      </c>
      <c r="C41" s="846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6"/>
      <c r="Q41" s="846"/>
      <c r="R41" s="846"/>
      <c r="S41" s="846"/>
      <c r="T41" s="846"/>
      <c r="U41" s="846"/>
      <c r="V41" s="847"/>
    </row>
    <row r="42" spans="1:22" s="49" customFormat="1" ht="14.25" customHeight="1">
      <c r="A42" s="31">
        <v>3.1</v>
      </c>
      <c r="B42" s="36" t="s">
        <v>7</v>
      </c>
      <c r="C42" s="76"/>
      <c r="D42" s="76" t="s">
        <v>130</v>
      </c>
      <c r="E42" s="76"/>
      <c r="F42" s="76">
        <v>2</v>
      </c>
      <c r="G42" s="76">
        <v>135</v>
      </c>
      <c r="H42" s="76">
        <f>G42/54</f>
        <v>2.5</v>
      </c>
      <c r="I42" s="76">
        <f>G42/36</f>
        <v>3.75</v>
      </c>
      <c r="J42" s="76">
        <f>Q42+R42</f>
        <v>90</v>
      </c>
      <c r="K42" s="76"/>
      <c r="L42" s="76"/>
      <c r="M42" s="76">
        <f>J42</f>
        <v>90</v>
      </c>
      <c r="N42" s="76">
        <f>G42-J42</f>
        <v>45</v>
      </c>
      <c r="O42" s="76"/>
      <c r="P42" s="76"/>
      <c r="Q42" s="76">
        <v>54</v>
      </c>
      <c r="R42" s="76">
        <v>36</v>
      </c>
      <c r="S42" s="4"/>
      <c r="T42" s="4"/>
      <c r="U42" s="4"/>
      <c r="V42" s="5"/>
    </row>
    <row r="43" spans="1:22" s="49" customFormat="1" ht="14.25" customHeight="1">
      <c r="A43" s="32">
        <v>3.2</v>
      </c>
      <c r="B43" s="35" t="s">
        <v>8</v>
      </c>
      <c r="C43" s="77"/>
      <c r="D43" s="77">
        <v>3</v>
      </c>
      <c r="E43" s="77"/>
      <c r="F43" s="77">
        <v>1</v>
      </c>
      <c r="G43" s="77">
        <v>81</v>
      </c>
      <c r="H43" s="77">
        <f aca="true" t="shared" si="5" ref="H43:H52">G43/54</f>
        <v>1.5</v>
      </c>
      <c r="I43" s="77">
        <f aca="true" t="shared" si="6" ref="I43:I52">G43/36</f>
        <v>2.25</v>
      </c>
      <c r="J43" s="77">
        <f aca="true" t="shared" si="7" ref="J43:J52">Q43+R43</f>
        <v>54</v>
      </c>
      <c r="K43" s="77">
        <v>44</v>
      </c>
      <c r="L43" s="77">
        <v>10</v>
      </c>
      <c r="M43" s="77"/>
      <c r="N43" s="77">
        <f aca="true" t="shared" si="8" ref="N43:N52">G43-J43</f>
        <v>27</v>
      </c>
      <c r="O43" s="77"/>
      <c r="P43" s="77"/>
      <c r="Q43" s="77">
        <v>54</v>
      </c>
      <c r="R43" s="77"/>
      <c r="S43" s="1"/>
      <c r="T43" s="1"/>
      <c r="U43" s="1"/>
      <c r="V43" s="6"/>
    </row>
    <row r="44" spans="1:22" s="49" customFormat="1" ht="14.25" customHeight="1">
      <c r="A44" s="32">
        <v>3.3</v>
      </c>
      <c r="B44" s="35" t="s">
        <v>9</v>
      </c>
      <c r="C44" s="77"/>
      <c r="D44" s="77">
        <v>3</v>
      </c>
      <c r="E44" s="77"/>
      <c r="F44" s="77">
        <v>1</v>
      </c>
      <c r="G44" s="77">
        <v>81</v>
      </c>
      <c r="H44" s="77">
        <f t="shared" si="5"/>
        <v>1.5</v>
      </c>
      <c r="I44" s="77">
        <f t="shared" si="6"/>
        <v>2.25</v>
      </c>
      <c r="J44" s="77">
        <f t="shared" si="7"/>
        <v>54</v>
      </c>
      <c r="K44" s="77">
        <v>44</v>
      </c>
      <c r="L44" s="77">
        <v>10</v>
      </c>
      <c r="M44" s="77"/>
      <c r="N44" s="77">
        <f t="shared" si="8"/>
        <v>27</v>
      </c>
      <c r="O44" s="77"/>
      <c r="P44" s="77"/>
      <c r="Q44" s="77">
        <v>54</v>
      </c>
      <c r="R44" s="77"/>
      <c r="S44" s="1"/>
      <c r="T44" s="1"/>
      <c r="U44" s="1"/>
      <c r="V44" s="6"/>
    </row>
    <row r="45" spans="1:22" s="49" customFormat="1" ht="14.25" customHeight="1">
      <c r="A45" s="32">
        <v>3.4</v>
      </c>
      <c r="B45" s="35" t="s">
        <v>10</v>
      </c>
      <c r="C45" s="77"/>
      <c r="D45" s="77">
        <v>4</v>
      </c>
      <c r="E45" s="77"/>
      <c r="F45" s="77">
        <v>1</v>
      </c>
      <c r="G45" s="77">
        <v>81</v>
      </c>
      <c r="H45" s="77">
        <f t="shared" si="5"/>
        <v>1.5</v>
      </c>
      <c r="I45" s="77">
        <f t="shared" si="6"/>
        <v>2.25</v>
      </c>
      <c r="J45" s="77">
        <f t="shared" si="7"/>
        <v>54</v>
      </c>
      <c r="K45" s="77">
        <v>36</v>
      </c>
      <c r="L45" s="77">
        <v>8</v>
      </c>
      <c r="M45" s="77">
        <v>10</v>
      </c>
      <c r="N45" s="77">
        <f t="shared" si="8"/>
        <v>27</v>
      </c>
      <c r="O45" s="77"/>
      <c r="P45" s="77"/>
      <c r="Q45" s="77"/>
      <c r="R45" s="77">
        <v>54</v>
      </c>
      <c r="S45" s="1"/>
      <c r="T45" s="1"/>
      <c r="U45" s="1"/>
      <c r="V45" s="6"/>
    </row>
    <row r="46" spans="1:22" s="49" customFormat="1" ht="14.25" customHeight="1">
      <c r="A46" s="32">
        <v>3.5</v>
      </c>
      <c r="B46" s="35" t="s">
        <v>11</v>
      </c>
      <c r="C46" s="77"/>
      <c r="D46" s="77">
        <v>4</v>
      </c>
      <c r="E46" s="77"/>
      <c r="F46" s="77">
        <v>1</v>
      </c>
      <c r="G46" s="77">
        <v>81</v>
      </c>
      <c r="H46" s="77">
        <f t="shared" si="5"/>
        <v>1.5</v>
      </c>
      <c r="I46" s="77">
        <f t="shared" si="6"/>
        <v>2.25</v>
      </c>
      <c r="J46" s="77">
        <f t="shared" si="7"/>
        <v>54</v>
      </c>
      <c r="K46" s="77">
        <v>36</v>
      </c>
      <c r="L46" s="77">
        <v>8</v>
      </c>
      <c r="M46" s="77">
        <v>10</v>
      </c>
      <c r="N46" s="77">
        <f t="shared" si="8"/>
        <v>27</v>
      </c>
      <c r="O46" s="77"/>
      <c r="P46" s="77"/>
      <c r="Q46" s="77"/>
      <c r="R46" s="77">
        <v>54</v>
      </c>
      <c r="S46" s="1"/>
      <c r="T46" s="1"/>
      <c r="U46" s="1"/>
      <c r="V46" s="6"/>
    </row>
    <row r="47" spans="1:22" s="49" customFormat="1" ht="14.25" customHeight="1">
      <c r="A47" s="32">
        <v>3.6</v>
      </c>
      <c r="B47" s="35" t="s">
        <v>12</v>
      </c>
      <c r="C47" s="77"/>
      <c r="D47" s="77">
        <v>5</v>
      </c>
      <c r="E47" s="77"/>
      <c r="F47" s="77">
        <v>1</v>
      </c>
      <c r="G47" s="77">
        <v>54</v>
      </c>
      <c r="H47" s="77">
        <f t="shared" si="5"/>
        <v>1</v>
      </c>
      <c r="I47" s="77">
        <f t="shared" si="6"/>
        <v>1.5</v>
      </c>
      <c r="J47" s="77">
        <f>S47</f>
        <v>36</v>
      </c>
      <c r="K47" s="77">
        <v>32</v>
      </c>
      <c r="L47" s="77"/>
      <c r="M47" s="77">
        <v>4</v>
      </c>
      <c r="N47" s="77">
        <f t="shared" si="8"/>
        <v>18</v>
      </c>
      <c r="O47" s="77"/>
      <c r="P47" s="77"/>
      <c r="Q47" s="77"/>
      <c r="R47" s="77"/>
      <c r="S47" s="77">
        <v>36</v>
      </c>
      <c r="T47" s="77"/>
      <c r="U47" s="77"/>
      <c r="V47" s="6"/>
    </row>
    <row r="48" spans="1:22" s="49" customFormat="1" ht="14.25" customHeight="1">
      <c r="A48" s="32">
        <v>3.7</v>
      </c>
      <c r="B48" s="35" t="s">
        <v>13</v>
      </c>
      <c r="C48" s="77"/>
      <c r="D48" s="77">
        <v>5</v>
      </c>
      <c r="E48" s="77"/>
      <c r="F48" s="77">
        <v>1</v>
      </c>
      <c r="G48" s="77">
        <v>54</v>
      </c>
      <c r="H48" s="77">
        <f t="shared" si="5"/>
        <v>1</v>
      </c>
      <c r="I48" s="77">
        <f t="shared" si="6"/>
        <v>1.5</v>
      </c>
      <c r="J48" s="77">
        <f>S48</f>
        <v>36</v>
      </c>
      <c r="K48" s="77">
        <v>36</v>
      </c>
      <c r="L48" s="77"/>
      <c r="M48" s="77"/>
      <c r="N48" s="77">
        <f t="shared" si="8"/>
        <v>18</v>
      </c>
      <c r="O48" s="77"/>
      <c r="P48" s="77"/>
      <c r="Q48" s="77"/>
      <c r="R48" s="77"/>
      <c r="S48" s="77">
        <v>36</v>
      </c>
      <c r="T48" s="77"/>
      <c r="U48" s="77"/>
      <c r="V48" s="6"/>
    </row>
    <row r="49" spans="1:22" s="49" customFormat="1" ht="14.25" customHeight="1">
      <c r="A49" s="32">
        <v>3.8</v>
      </c>
      <c r="B49" s="35" t="s">
        <v>14</v>
      </c>
      <c r="C49" s="77"/>
      <c r="D49" s="77">
        <v>6</v>
      </c>
      <c r="E49" s="77"/>
      <c r="F49" s="77">
        <v>1</v>
      </c>
      <c r="G49" s="77">
        <v>81</v>
      </c>
      <c r="H49" s="77">
        <f t="shared" si="5"/>
        <v>1.5</v>
      </c>
      <c r="I49" s="77">
        <f t="shared" si="6"/>
        <v>2.25</v>
      </c>
      <c r="J49" s="77">
        <f>T49</f>
        <v>52</v>
      </c>
      <c r="K49" s="77">
        <v>32</v>
      </c>
      <c r="L49" s="77"/>
      <c r="M49" s="77">
        <v>20</v>
      </c>
      <c r="N49" s="77">
        <f t="shared" si="8"/>
        <v>29</v>
      </c>
      <c r="O49" s="77"/>
      <c r="P49" s="77"/>
      <c r="Q49" s="77"/>
      <c r="R49" s="77"/>
      <c r="S49" s="77"/>
      <c r="T49" s="77">
        <v>52</v>
      </c>
      <c r="U49" s="77"/>
      <c r="V49" s="6"/>
    </row>
    <row r="50" spans="1:22" s="49" customFormat="1" ht="14.25" customHeight="1">
      <c r="A50" s="32">
        <v>3.9</v>
      </c>
      <c r="B50" s="79" t="s">
        <v>15</v>
      </c>
      <c r="C50" s="77"/>
      <c r="D50" s="77">
        <v>3</v>
      </c>
      <c r="E50" s="77"/>
      <c r="F50" s="77">
        <v>1</v>
      </c>
      <c r="G50" s="77">
        <v>81</v>
      </c>
      <c r="H50" s="77">
        <f t="shared" si="5"/>
        <v>1.5</v>
      </c>
      <c r="I50" s="77">
        <f t="shared" si="6"/>
        <v>2.25</v>
      </c>
      <c r="J50" s="77">
        <f t="shared" si="7"/>
        <v>54</v>
      </c>
      <c r="K50" s="77">
        <v>42</v>
      </c>
      <c r="L50" s="77">
        <v>4</v>
      </c>
      <c r="M50" s="77">
        <v>8</v>
      </c>
      <c r="N50" s="77">
        <f t="shared" si="8"/>
        <v>27</v>
      </c>
      <c r="O50" s="77"/>
      <c r="P50" s="77"/>
      <c r="Q50" s="77">
        <v>54</v>
      </c>
      <c r="R50" s="77"/>
      <c r="S50" s="77"/>
      <c r="T50" s="77"/>
      <c r="U50" s="77"/>
      <c r="V50" s="6"/>
    </row>
    <row r="51" spans="1:22" s="49" customFormat="1" ht="14.25" customHeight="1">
      <c r="A51" s="159">
        <v>3.1</v>
      </c>
      <c r="B51" s="79" t="s">
        <v>16</v>
      </c>
      <c r="C51" s="158"/>
      <c r="D51" s="80">
        <v>5</v>
      </c>
      <c r="E51" s="80"/>
      <c r="F51" s="80"/>
      <c r="G51" s="80">
        <v>54</v>
      </c>
      <c r="H51" s="77">
        <f t="shared" si="5"/>
        <v>1</v>
      </c>
      <c r="I51" s="77">
        <f t="shared" si="6"/>
        <v>1.5</v>
      </c>
      <c r="J51" s="77">
        <f>S51</f>
        <v>36</v>
      </c>
      <c r="K51" s="80">
        <v>28</v>
      </c>
      <c r="L51" s="80">
        <v>4</v>
      </c>
      <c r="M51" s="80">
        <v>4</v>
      </c>
      <c r="N51" s="77">
        <f t="shared" si="8"/>
        <v>18</v>
      </c>
      <c r="O51" s="80"/>
      <c r="P51" s="80"/>
      <c r="Q51" s="80"/>
      <c r="R51" s="80"/>
      <c r="S51" s="80">
        <v>36</v>
      </c>
      <c r="T51" s="80"/>
      <c r="U51" s="80"/>
      <c r="V51" s="72"/>
    </row>
    <row r="52" spans="1:22" s="49" customFormat="1" ht="20.25" customHeight="1" thickBot="1">
      <c r="A52" s="68">
        <v>3.11</v>
      </c>
      <c r="B52" s="66" t="s">
        <v>17</v>
      </c>
      <c r="C52" s="86"/>
      <c r="D52" s="87">
        <v>3</v>
      </c>
      <c r="E52" s="87"/>
      <c r="F52" s="87">
        <v>1</v>
      </c>
      <c r="G52" s="87">
        <v>81</v>
      </c>
      <c r="H52" s="100">
        <f t="shared" si="5"/>
        <v>1.5</v>
      </c>
      <c r="I52" s="100">
        <f t="shared" si="6"/>
        <v>2.25</v>
      </c>
      <c r="J52" s="100">
        <f t="shared" si="7"/>
        <v>54</v>
      </c>
      <c r="K52" s="87">
        <v>40</v>
      </c>
      <c r="L52" s="87"/>
      <c r="M52" s="87">
        <v>14</v>
      </c>
      <c r="N52" s="100">
        <f t="shared" si="8"/>
        <v>27</v>
      </c>
      <c r="O52" s="87"/>
      <c r="P52" s="87"/>
      <c r="Q52" s="87">
        <v>54</v>
      </c>
      <c r="R52" s="87"/>
      <c r="S52" s="87"/>
      <c r="T52" s="87"/>
      <c r="U52" s="87"/>
      <c r="V52" s="7"/>
    </row>
    <row r="53" spans="1:22" s="81" customFormat="1" ht="13.5" customHeight="1">
      <c r="A53" s="841"/>
      <c r="B53" s="843" t="s">
        <v>6</v>
      </c>
      <c r="C53" s="812"/>
      <c r="D53" s="812"/>
      <c r="E53" s="812"/>
      <c r="F53" s="812"/>
      <c r="G53" s="812">
        <f aca="true" t="shared" si="9" ref="G53:N53">SUM(G42:G52)</f>
        <v>864</v>
      </c>
      <c r="H53" s="812">
        <f>SUM(H42:H52)</f>
        <v>16</v>
      </c>
      <c r="I53" s="812">
        <f>SUM(I42:I52)</f>
        <v>24</v>
      </c>
      <c r="J53" s="812">
        <f>J42+J43+J44+J45+J46+J47+J48+J49+J50+J51+J52</f>
        <v>574</v>
      </c>
      <c r="K53" s="812">
        <f t="shared" si="9"/>
        <v>370</v>
      </c>
      <c r="L53" s="812">
        <f>L51+L50+L46+L45+L44+L43</f>
        <v>44</v>
      </c>
      <c r="M53" s="812">
        <f t="shared" si="9"/>
        <v>160</v>
      </c>
      <c r="N53" s="812">
        <f t="shared" si="9"/>
        <v>290</v>
      </c>
      <c r="O53" s="812"/>
      <c r="P53" s="812"/>
      <c r="Q53" s="812">
        <f>SUM(Q42:Q52)</f>
        <v>270</v>
      </c>
      <c r="R53" s="812">
        <f>SUM(R42:R52)</f>
        <v>144</v>
      </c>
      <c r="S53" s="812">
        <f>SUM(S42:S52)</f>
        <v>108</v>
      </c>
      <c r="T53" s="812">
        <f>SUM(T42:T52)</f>
        <v>52</v>
      </c>
      <c r="U53" s="812">
        <f>SUM(U42:U52)</f>
        <v>0</v>
      </c>
      <c r="V53" s="830"/>
    </row>
    <row r="54" spans="1:25" s="81" customFormat="1" ht="13.5" customHeight="1" thickBot="1">
      <c r="A54" s="842"/>
      <c r="B54" s="844"/>
      <c r="C54" s="813"/>
      <c r="D54" s="813"/>
      <c r="E54" s="813"/>
      <c r="F54" s="813"/>
      <c r="G54" s="813"/>
      <c r="H54" s="813"/>
      <c r="I54" s="813"/>
      <c r="J54" s="813"/>
      <c r="K54" s="813"/>
      <c r="L54" s="813"/>
      <c r="M54" s="813"/>
      <c r="N54" s="813"/>
      <c r="O54" s="813"/>
      <c r="P54" s="813"/>
      <c r="Q54" s="813"/>
      <c r="R54" s="813"/>
      <c r="S54" s="813"/>
      <c r="T54" s="813"/>
      <c r="U54" s="813"/>
      <c r="V54" s="831"/>
      <c r="X54" s="81">
        <f>Q53+R53+S53+T53</f>
        <v>574</v>
      </c>
      <c r="Y54" s="81">
        <f>K53+L53+M53+N53</f>
        <v>864</v>
      </c>
    </row>
    <row r="55" spans="1:22" s="30" customFormat="1" ht="19.5" customHeight="1">
      <c r="A55" s="74">
        <v>4</v>
      </c>
      <c r="B55" s="827" t="s">
        <v>134</v>
      </c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9"/>
    </row>
    <row r="56" spans="1:22" s="49" customFormat="1" ht="16.5" customHeight="1">
      <c r="A56" s="32">
        <v>4.1</v>
      </c>
      <c r="B56" s="35" t="s">
        <v>131</v>
      </c>
      <c r="C56" s="77">
        <v>5</v>
      </c>
      <c r="D56" s="77">
        <v>4</v>
      </c>
      <c r="E56" s="77">
        <v>5</v>
      </c>
      <c r="F56" s="77">
        <v>1</v>
      </c>
      <c r="G56" s="77">
        <v>189</v>
      </c>
      <c r="H56" s="77">
        <f>G56/54</f>
        <v>3.5</v>
      </c>
      <c r="I56" s="77">
        <f>G56/36</f>
        <v>5.25</v>
      </c>
      <c r="J56" s="77">
        <f>R56+S56</f>
        <v>120</v>
      </c>
      <c r="K56" s="77">
        <v>88</v>
      </c>
      <c r="L56" s="77"/>
      <c r="M56" s="77">
        <v>32</v>
      </c>
      <c r="N56" s="77">
        <f>G56-J56</f>
        <v>69</v>
      </c>
      <c r="O56" s="77"/>
      <c r="P56" s="77"/>
      <c r="Q56" s="77"/>
      <c r="R56" s="77">
        <v>72</v>
      </c>
      <c r="S56" s="77">
        <v>48</v>
      </c>
      <c r="T56" s="77"/>
      <c r="U56" s="77"/>
      <c r="V56" s="88"/>
    </row>
    <row r="57" spans="1:22" s="49" customFormat="1" ht="14.25" customHeight="1">
      <c r="A57" s="32">
        <v>4.2</v>
      </c>
      <c r="B57" s="35" t="s">
        <v>23</v>
      </c>
      <c r="C57" s="77">
        <v>7</v>
      </c>
      <c r="D57" s="77">
        <v>6</v>
      </c>
      <c r="E57" s="77">
        <v>7</v>
      </c>
      <c r="F57" s="77">
        <v>1</v>
      </c>
      <c r="G57" s="77">
        <v>135</v>
      </c>
      <c r="H57" s="77">
        <f aca="true" t="shared" si="10" ref="H57:H63">G57/54</f>
        <v>2.5</v>
      </c>
      <c r="I57" s="77">
        <f aca="true" t="shared" si="11" ref="I57:I63">G57/36</f>
        <v>3.75</v>
      </c>
      <c r="J57" s="77">
        <f>T57+U57</f>
        <v>89</v>
      </c>
      <c r="K57" s="77">
        <v>69</v>
      </c>
      <c r="L57" s="77"/>
      <c r="M57" s="77">
        <v>20</v>
      </c>
      <c r="N57" s="77">
        <f aca="true" t="shared" si="12" ref="N57:N63">G57-J57</f>
        <v>46</v>
      </c>
      <c r="O57" s="77"/>
      <c r="P57" s="77"/>
      <c r="Q57" s="77"/>
      <c r="R57" s="77"/>
      <c r="S57" s="77"/>
      <c r="T57" s="77">
        <v>39</v>
      </c>
      <c r="U57" s="77">
        <v>50</v>
      </c>
      <c r="V57" s="88"/>
    </row>
    <row r="58" spans="1:22" s="49" customFormat="1" ht="14.25" customHeight="1">
      <c r="A58" s="32">
        <v>4.3</v>
      </c>
      <c r="B58" s="35" t="s">
        <v>24</v>
      </c>
      <c r="D58" s="77">
        <v>4</v>
      </c>
      <c r="E58" s="77"/>
      <c r="F58" s="77">
        <v>1</v>
      </c>
      <c r="G58" s="77">
        <v>108</v>
      </c>
      <c r="H58" s="77">
        <f t="shared" si="10"/>
        <v>2</v>
      </c>
      <c r="I58" s="77">
        <f t="shared" si="11"/>
        <v>3</v>
      </c>
      <c r="J58" s="77">
        <f>R58+S58</f>
        <v>72</v>
      </c>
      <c r="K58" s="77">
        <v>56</v>
      </c>
      <c r="L58" s="77">
        <v>6</v>
      </c>
      <c r="M58" s="77">
        <v>10</v>
      </c>
      <c r="N58" s="77">
        <f t="shared" si="12"/>
        <v>36</v>
      </c>
      <c r="O58" s="77"/>
      <c r="P58" s="77"/>
      <c r="Q58" s="77"/>
      <c r="R58" s="77">
        <v>72</v>
      </c>
      <c r="S58" s="77"/>
      <c r="T58" s="77"/>
      <c r="U58" s="77"/>
      <c r="V58" s="88"/>
    </row>
    <row r="59" spans="1:22" s="49" customFormat="1" ht="33.75" customHeight="1">
      <c r="A59" s="32">
        <v>4.4</v>
      </c>
      <c r="B59" s="56" t="s">
        <v>25</v>
      </c>
      <c r="C59" s="77">
        <v>7</v>
      </c>
      <c r="D59" s="77">
        <v>6</v>
      </c>
      <c r="E59" s="77"/>
      <c r="F59" s="77">
        <v>1</v>
      </c>
      <c r="G59" s="77">
        <v>135</v>
      </c>
      <c r="H59" s="77">
        <f t="shared" si="10"/>
        <v>2.5</v>
      </c>
      <c r="I59" s="77">
        <f t="shared" si="11"/>
        <v>3.75</v>
      </c>
      <c r="J59" s="77">
        <f>T59+U59</f>
        <v>89</v>
      </c>
      <c r="K59" s="77">
        <v>69</v>
      </c>
      <c r="L59" s="77"/>
      <c r="M59" s="77">
        <v>20</v>
      </c>
      <c r="N59" s="77">
        <f t="shared" si="12"/>
        <v>46</v>
      </c>
      <c r="O59" s="77"/>
      <c r="P59" s="77"/>
      <c r="Q59" s="77"/>
      <c r="R59" s="77"/>
      <c r="S59" s="77"/>
      <c r="T59" s="77">
        <v>39</v>
      </c>
      <c r="U59" s="77">
        <v>50</v>
      </c>
      <c r="V59" s="88"/>
    </row>
    <row r="60" spans="1:22" s="49" customFormat="1" ht="31.5" customHeight="1">
      <c r="A60" s="32">
        <v>4.5</v>
      </c>
      <c r="B60" s="56" t="s">
        <v>132</v>
      </c>
      <c r="C60" s="77"/>
      <c r="D60" s="77">
        <v>7</v>
      </c>
      <c r="E60" s="77"/>
      <c r="F60" s="77">
        <v>1</v>
      </c>
      <c r="G60" s="77">
        <v>81</v>
      </c>
      <c r="H60" s="77">
        <f t="shared" si="10"/>
        <v>1.5</v>
      </c>
      <c r="I60" s="77">
        <f t="shared" si="11"/>
        <v>2.25</v>
      </c>
      <c r="J60" s="77">
        <f>U60</f>
        <v>50</v>
      </c>
      <c r="K60" s="77">
        <v>36</v>
      </c>
      <c r="L60" s="77"/>
      <c r="M60" s="77">
        <v>14</v>
      </c>
      <c r="N60" s="77">
        <f t="shared" si="12"/>
        <v>31</v>
      </c>
      <c r="O60" s="77"/>
      <c r="P60" s="77"/>
      <c r="Q60" s="77"/>
      <c r="R60" s="77"/>
      <c r="S60" s="77"/>
      <c r="T60" s="77"/>
      <c r="U60" s="77">
        <v>50</v>
      </c>
      <c r="V60" s="88"/>
    </row>
    <row r="61" spans="1:22" s="49" customFormat="1" ht="14.25" customHeight="1">
      <c r="A61" s="32">
        <v>4.6</v>
      </c>
      <c r="B61" s="35" t="s">
        <v>133</v>
      </c>
      <c r="C61" s="77">
        <v>6</v>
      </c>
      <c r="D61" s="77"/>
      <c r="E61" s="77"/>
      <c r="F61" s="77">
        <v>1</v>
      </c>
      <c r="G61" s="77">
        <v>81</v>
      </c>
      <c r="H61" s="77">
        <f t="shared" si="10"/>
        <v>1.5</v>
      </c>
      <c r="I61" s="77">
        <f t="shared" si="11"/>
        <v>2.25</v>
      </c>
      <c r="J61" s="77">
        <f>K61+M61</f>
        <v>52</v>
      </c>
      <c r="K61" s="77">
        <v>42</v>
      </c>
      <c r="L61" s="77"/>
      <c r="M61" s="77">
        <v>10</v>
      </c>
      <c r="N61" s="77">
        <f t="shared" si="12"/>
        <v>29</v>
      </c>
      <c r="O61" s="77"/>
      <c r="P61" s="77"/>
      <c r="Q61" s="77"/>
      <c r="R61" s="77"/>
      <c r="S61" s="77"/>
      <c r="T61" s="77">
        <v>52</v>
      </c>
      <c r="U61" s="77"/>
      <c r="V61" s="88"/>
    </row>
    <row r="62" spans="1:22" s="49" customFormat="1" ht="14.25" customHeight="1">
      <c r="A62" s="33">
        <v>4.7</v>
      </c>
      <c r="B62" s="79" t="s">
        <v>26</v>
      </c>
      <c r="C62" s="80"/>
      <c r="D62" s="80">
        <v>6</v>
      </c>
      <c r="E62" s="80"/>
      <c r="F62" s="80">
        <v>1</v>
      </c>
      <c r="G62" s="80">
        <v>81</v>
      </c>
      <c r="H62" s="77">
        <f t="shared" si="10"/>
        <v>1.5</v>
      </c>
      <c r="I62" s="77">
        <f t="shared" si="11"/>
        <v>2.25</v>
      </c>
      <c r="J62" s="80">
        <f>K62+L62+M62</f>
        <v>52</v>
      </c>
      <c r="K62" s="80">
        <v>32</v>
      </c>
      <c r="L62" s="80">
        <v>10</v>
      </c>
      <c r="M62" s="80">
        <v>10</v>
      </c>
      <c r="N62" s="80">
        <f t="shared" si="12"/>
        <v>29</v>
      </c>
      <c r="O62" s="80"/>
      <c r="P62" s="80"/>
      <c r="Q62" s="80"/>
      <c r="R62" s="80"/>
      <c r="S62" s="80"/>
      <c r="T62" s="80">
        <v>52</v>
      </c>
      <c r="U62" s="80"/>
      <c r="V62" s="211"/>
    </row>
    <row r="63" spans="1:22" s="213" customFormat="1" ht="16.5" customHeight="1" thickBot="1">
      <c r="A63" s="87">
        <v>4.8</v>
      </c>
      <c r="B63" s="66" t="s">
        <v>27</v>
      </c>
      <c r="C63" s="87"/>
      <c r="D63" s="87">
        <v>7</v>
      </c>
      <c r="E63" s="87">
        <v>7</v>
      </c>
      <c r="F63" s="87">
        <v>1</v>
      </c>
      <c r="G63" s="87">
        <v>108</v>
      </c>
      <c r="H63" s="87">
        <f t="shared" si="10"/>
        <v>2</v>
      </c>
      <c r="I63" s="87">
        <f t="shared" si="11"/>
        <v>3</v>
      </c>
      <c r="J63" s="87">
        <f>U63</f>
        <v>60</v>
      </c>
      <c r="K63" s="87">
        <v>42</v>
      </c>
      <c r="L63" s="87"/>
      <c r="M63" s="87">
        <v>18</v>
      </c>
      <c r="N63" s="87">
        <f t="shared" si="12"/>
        <v>48</v>
      </c>
      <c r="O63" s="87"/>
      <c r="P63" s="87"/>
      <c r="Q63" s="87"/>
      <c r="R63" s="87"/>
      <c r="S63" s="87"/>
      <c r="T63" s="87"/>
      <c r="U63" s="87">
        <v>60</v>
      </c>
      <c r="V63" s="203"/>
    </row>
    <row r="64" spans="1:24" s="49" customFormat="1" ht="19.5" customHeight="1" thickBot="1">
      <c r="A64" s="212"/>
      <c r="B64" s="89" t="s">
        <v>6</v>
      </c>
      <c r="C64" s="176"/>
      <c r="D64" s="176"/>
      <c r="E64" s="176"/>
      <c r="F64" s="176"/>
      <c r="G64" s="214">
        <f>SUM(G56:G63)</f>
        <v>918</v>
      </c>
      <c r="H64" s="214">
        <f>SUM(H56:H63)</f>
        <v>17</v>
      </c>
      <c r="I64" s="214">
        <f>SUM(I56:I63)</f>
        <v>25.5</v>
      </c>
      <c r="J64" s="214">
        <f>SUM(J56:J63)</f>
        <v>584</v>
      </c>
      <c r="K64" s="214">
        <f>SUM(K56:K63)</f>
        <v>434</v>
      </c>
      <c r="L64" s="214">
        <f>L62+L58</f>
        <v>16</v>
      </c>
      <c r="M64" s="214">
        <f>SUM(M56:M63)</f>
        <v>134</v>
      </c>
      <c r="N64" s="214">
        <f>SUM(N56:N63)</f>
        <v>334</v>
      </c>
      <c r="O64" s="214"/>
      <c r="P64" s="214"/>
      <c r="Q64" s="214"/>
      <c r="R64" s="214">
        <f>R58+R56</f>
        <v>144</v>
      </c>
      <c r="S64" s="214">
        <f>S56</f>
        <v>48</v>
      </c>
      <c r="T64" s="214">
        <f>T62+T61+T59+T57</f>
        <v>182</v>
      </c>
      <c r="U64" s="214">
        <f>U63+U60+U59+U57</f>
        <v>210</v>
      </c>
      <c r="V64" s="215"/>
      <c r="X64" s="49">
        <f>U64+T64+S64+R64</f>
        <v>584</v>
      </c>
    </row>
    <row r="65" spans="1:22" s="221" customFormat="1" ht="18.75" customHeight="1">
      <c r="A65" s="204"/>
      <c r="B65" s="220" t="s">
        <v>229</v>
      </c>
      <c r="C65" s="205"/>
      <c r="D65" s="205"/>
      <c r="E65" s="205"/>
      <c r="F65" s="205"/>
      <c r="G65" s="206"/>
      <c r="H65" s="206"/>
      <c r="I65" s="206"/>
      <c r="J65" s="76"/>
      <c r="K65" s="205"/>
      <c r="L65" s="205"/>
      <c r="M65" s="205"/>
      <c r="N65" s="76"/>
      <c r="O65" s="205"/>
      <c r="P65" s="205"/>
      <c r="Q65" s="205"/>
      <c r="R65" s="205"/>
      <c r="S65" s="205"/>
      <c r="T65" s="205"/>
      <c r="U65" s="205"/>
      <c r="V65" s="207"/>
    </row>
    <row r="66" spans="1:22" s="188" customFormat="1" ht="18.75" customHeight="1" thickBot="1">
      <c r="A66" s="184"/>
      <c r="B66" s="189" t="s">
        <v>230</v>
      </c>
      <c r="C66" s="183"/>
      <c r="D66" s="183"/>
      <c r="E66" s="183"/>
      <c r="F66" s="183"/>
      <c r="G66" s="184"/>
      <c r="H66" s="184"/>
      <c r="I66" s="184"/>
      <c r="J66" s="185"/>
      <c r="K66" s="183"/>
      <c r="L66" s="183"/>
      <c r="M66" s="183"/>
      <c r="N66" s="185"/>
      <c r="O66" s="183"/>
      <c r="P66" s="183"/>
      <c r="Q66" s="183"/>
      <c r="R66" s="183"/>
      <c r="S66" s="183"/>
      <c r="T66" s="183"/>
      <c r="U66" s="183"/>
      <c r="V66" s="186"/>
    </row>
    <row r="67" spans="1:22" s="201" customFormat="1" ht="18.75" customHeight="1">
      <c r="A67" s="190"/>
      <c r="B67" s="194" t="s">
        <v>232</v>
      </c>
      <c r="C67" s="190"/>
      <c r="D67" s="190"/>
      <c r="E67" s="190"/>
      <c r="F67" s="190"/>
      <c r="G67" s="187">
        <v>108</v>
      </c>
      <c r="H67" s="77">
        <v>2</v>
      </c>
      <c r="I67" s="77">
        <v>3</v>
      </c>
      <c r="J67" s="191"/>
      <c r="K67" s="190"/>
      <c r="L67" s="190"/>
      <c r="M67" s="190"/>
      <c r="N67" s="191"/>
      <c r="O67" s="190"/>
      <c r="P67" s="190"/>
      <c r="Q67" s="190"/>
      <c r="R67" s="190"/>
      <c r="S67" s="190"/>
      <c r="T67" s="190"/>
      <c r="U67" s="190"/>
      <c r="V67" s="223"/>
    </row>
    <row r="68" spans="1:22" s="201" customFormat="1" ht="18.75" customHeight="1">
      <c r="A68" s="192"/>
      <c r="B68" s="202" t="s">
        <v>233</v>
      </c>
      <c r="C68" s="192"/>
      <c r="D68" s="192"/>
      <c r="E68" s="192"/>
      <c r="F68" s="192"/>
      <c r="G68" s="50">
        <v>108</v>
      </c>
      <c r="H68" s="77">
        <v>2</v>
      </c>
      <c r="I68" s="77">
        <v>3</v>
      </c>
      <c r="J68" s="193"/>
      <c r="K68" s="192"/>
      <c r="L68" s="192"/>
      <c r="M68" s="192"/>
      <c r="N68" s="193"/>
      <c r="O68" s="192"/>
      <c r="P68" s="192"/>
      <c r="Q68" s="192"/>
      <c r="R68" s="192"/>
      <c r="S68" s="192"/>
      <c r="T68" s="192"/>
      <c r="U68" s="192"/>
      <c r="V68" s="224"/>
    </row>
    <row r="69" spans="1:22" s="201" customFormat="1" ht="34.5" customHeight="1">
      <c r="A69" s="192"/>
      <c r="B69" s="202" t="s">
        <v>234</v>
      </c>
      <c r="C69" s="192"/>
      <c r="D69" s="192"/>
      <c r="E69" s="192"/>
      <c r="F69" s="192"/>
      <c r="G69" s="50">
        <v>108</v>
      </c>
      <c r="H69" s="77">
        <v>2</v>
      </c>
      <c r="I69" s="77">
        <v>3</v>
      </c>
      <c r="J69" s="193"/>
      <c r="K69" s="192"/>
      <c r="L69" s="192"/>
      <c r="M69" s="192"/>
      <c r="N69" s="193"/>
      <c r="O69" s="192"/>
      <c r="P69" s="192"/>
      <c r="Q69" s="192"/>
      <c r="R69" s="192"/>
      <c r="S69" s="192"/>
      <c r="T69" s="192"/>
      <c r="U69" s="192"/>
      <c r="V69" s="224"/>
    </row>
    <row r="70" spans="1:22" s="201" customFormat="1" ht="18.75" customHeight="1" thickBot="1">
      <c r="A70" s="195"/>
      <c r="B70" s="216" t="s">
        <v>235</v>
      </c>
      <c r="C70" s="195"/>
      <c r="D70" s="195"/>
      <c r="E70" s="195"/>
      <c r="F70" s="195"/>
      <c r="G70" s="29">
        <v>216</v>
      </c>
      <c r="H70" s="87">
        <v>4</v>
      </c>
      <c r="I70" s="87">
        <v>6</v>
      </c>
      <c r="J70" s="196"/>
      <c r="K70" s="195"/>
      <c r="L70" s="195"/>
      <c r="M70" s="195"/>
      <c r="N70" s="196"/>
      <c r="O70" s="195"/>
      <c r="P70" s="195"/>
      <c r="Q70" s="195"/>
      <c r="R70" s="195"/>
      <c r="S70" s="195"/>
      <c r="T70" s="195"/>
      <c r="U70" s="195"/>
      <c r="V70" s="225"/>
    </row>
    <row r="71" spans="1:22" s="49" customFormat="1" ht="19.5" customHeight="1" thickBot="1">
      <c r="A71" s="217"/>
      <c r="B71" s="58" t="s">
        <v>236</v>
      </c>
      <c r="C71" s="200"/>
      <c r="D71" s="200"/>
      <c r="E71" s="200"/>
      <c r="F71" s="200"/>
      <c r="G71" s="197">
        <f>SUM(G67:G70)</f>
        <v>540</v>
      </c>
      <c r="H71" s="197">
        <f>SUM(H67:H70)</f>
        <v>10</v>
      </c>
      <c r="I71" s="197">
        <f>SUM(I67:I70)</f>
        <v>15</v>
      </c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218"/>
    </row>
    <row r="72" spans="1:22" s="49" customFormat="1" ht="19.5" customHeight="1" thickBot="1">
      <c r="A72" s="212"/>
      <c r="B72" s="219" t="s">
        <v>148</v>
      </c>
      <c r="C72" s="176"/>
      <c r="D72" s="176"/>
      <c r="E72" s="176"/>
      <c r="F72" s="176"/>
      <c r="G72" s="214">
        <v>378</v>
      </c>
      <c r="H72" s="214">
        <v>7</v>
      </c>
      <c r="I72" s="214">
        <v>10.5</v>
      </c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5"/>
    </row>
    <row r="73" spans="1:22" s="188" customFormat="1" ht="18.75" customHeight="1" thickBot="1">
      <c r="A73" s="208"/>
      <c r="B73" s="198" t="s">
        <v>74</v>
      </c>
      <c r="C73" s="199"/>
      <c r="D73" s="199"/>
      <c r="E73" s="199"/>
      <c r="F73" s="199"/>
      <c r="G73" s="197">
        <v>216</v>
      </c>
      <c r="H73" s="197">
        <v>4</v>
      </c>
      <c r="I73" s="197">
        <v>6</v>
      </c>
      <c r="J73" s="200"/>
      <c r="K73" s="199"/>
      <c r="L73" s="199"/>
      <c r="M73" s="199"/>
      <c r="N73" s="200"/>
      <c r="O73" s="199"/>
      <c r="P73" s="199"/>
      <c r="Q73" s="199"/>
      <c r="R73" s="199"/>
      <c r="S73" s="199"/>
      <c r="T73" s="199"/>
      <c r="U73" s="199"/>
      <c r="V73" s="209"/>
    </row>
    <row r="74" spans="1:22" s="188" customFormat="1" ht="18.75" customHeight="1" thickBot="1">
      <c r="A74" s="181"/>
      <c r="B74" s="182" t="s">
        <v>231</v>
      </c>
      <c r="C74" s="183"/>
      <c r="D74" s="183"/>
      <c r="E74" s="183"/>
      <c r="F74" s="183"/>
      <c r="G74" s="184">
        <f>G73+G72+G71</f>
        <v>1134</v>
      </c>
      <c r="H74" s="184">
        <f>SUM(H71:H73)</f>
        <v>21</v>
      </c>
      <c r="I74" s="184">
        <f>SUM(I71:I73)</f>
        <v>31.5</v>
      </c>
      <c r="J74" s="185"/>
      <c r="K74" s="183"/>
      <c r="L74" s="183"/>
      <c r="M74" s="183"/>
      <c r="N74" s="185"/>
      <c r="O74" s="183"/>
      <c r="P74" s="183"/>
      <c r="Q74" s="183"/>
      <c r="R74" s="183"/>
      <c r="S74" s="183"/>
      <c r="T74" s="183"/>
      <c r="U74" s="183"/>
      <c r="V74" s="186"/>
    </row>
    <row r="75" spans="1:23" s="81" customFormat="1" ht="21" customHeight="1" thickBot="1">
      <c r="A75" s="166"/>
      <c r="B75" s="69" t="s">
        <v>6</v>
      </c>
      <c r="C75" s="164"/>
      <c r="D75" s="164"/>
      <c r="E75" s="164"/>
      <c r="F75" s="164"/>
      <c r="G75" s="164">
        <f>G74+G64</f>
        <v>2052</v>
      </c>
      <c r="H75" s="164">
        <f>H74+H64</f>
        <v>38</v>
      </c>
      <c r="I75" s="164">
        <f>I74+I64</f>
        <v>57</v>
      </c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5"/>
      <c r="W75" s="81">
        <f>R75+S75+T75+U75</f>
        <v>0</v>
      </c>
    </row>
    <row r="76" spans="1:22" s="34" customFormat="1" ht="18.75" customHeight="1" thickBot="1">
      <c r="A76" s="57"/>
      <c r="B76" s="210" t="s">
        <v>35</v>
      </c>
      <c r="C76" s="59"/>
      <c r="D76" s="59"/>
      <c r="E76" s="59"/>
      <c r="F76" s="59"/>
      <c r="G76" s="59">
        <v>432</v>
      </c>
      <c r="H76" s="59">
        <v>8</v>
      </c>
      <c r="I76" s="59">
        <v>12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60"/>
    </row>
    <row r="77" spans="1:22" s="34" customFormat="1" ht="9.75" customHeight="1">
      <c r="A77" s="866"/>
      <c r="B77" s="808" t="s">
        <v>28</v>
      </c>
      <c r="C77" s="810"/>
      <c r="D77" s="810"/>
      <c r="E77" s="810"/>
      <c r="F77" s="810"/>
      <c r="G77" s="814">
        <f>G76+G75+G53+G39</f>
        <v>4158</v>
      </c>
      <c r="H77" s="812">
        <f>H76+H75+H53+H39</f>
        <v>77</v>
      </c>
      <c r="I77" s="812">
        <f>I76+I75+I53+I39</f>
        <v>115.5</v>
      </c>
      <c r="J77" s="814">
        <f>J64+J53+J39</f>
        <v>1648</v>
      </c>
      <c r="K77" s="814">
        <f>K64+K53+K39</f>
        <v>996</v>
      </c>
      <c r="L77" s="814">
        <f>L64+L53</f>
        <v>60</v>
      </c>
      <c r="M77" s="814">
        <f>M64+M53+M39</f>
        <v>592</v>
      </c>
      <c r="N77" s="814">
        <f>N64+N53+N39</f>
        <v>944</v>
      </c>
      <c r="O77" s="814"/>
      <c r="P77" s="814"/>
      <c r="Q77" s="814">
        <f>Q53+Q39</f>
        <v>450</v>
      </c>
      <c r="R77" s="814">
        <f>R64+R53+R39</f>
        <v>432</v>
      </c>
      <c r="S77" s="814">
        <f>S64+S53+S39</f>
        <v>240</v>
      </c>
      <c r="T77" s="814">
        <f>T64+T53+T39</f>
        <v>286</v>
      </c>
      <c r="U77" s="814">
        <f>U64+U39</f>
        <v>240</v>
      </c>
      <c r="V77" s="832"/>
    </row>
    <row r="78" spans="1:111" s="91" customFormat="1" ht="9.75" customHeight="1">
      <c r="A78" s="867"/>
      <c r="B78" s="808"/>
      <c r="C78" s="810"/>
      <c r="D78" s="810"/>
      <c r="E78" s="810"/>
      <c r="F78" s="810"/>
      <c r="G78" s="814"/>
      <c r="H78" s="814"/>
      <c r="I78" s="814"/>
      <c r="J78" s="814"/>
      <c r="K78" s="814"/>
      <c r="L78" s="814"/>
      <c r="M78" s="814"/>
      <c r="N78" s="814"/>
      <c r="O78" s="814"/>
      <c r="P78" s="814"/>
      <c r="Q78" s="814"/>
      <c r="R78" s="814"/>
      <c r="S78" s="814"/>
      <c r="T78" s="814"/>
      <c r="U78" s="814"/>
      <c r="V78" s="832"/>
      <c r="W78" s="90">
        <f>Q77+U77+T77+S77+R77</f>
        <v>1648</v>
      </c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</row>
    <row r="79" spans="1:22" s="34" customFormat="1" ht="8.25" customHeight="1" thickBot="1">
      <c r="A79" s="868"/>
      <c r="B79" s="809"/>
      <c r="C79" s="811"/>
      <c r="D79" s="811"/>
      <c r="E79" s="811"/>
      <c r="F79" s="811"/>
      <c r="G79" s="813"/>
      <c r="H79" s="813"/>
      <c r="I79" s="813"/>
      <c r="J79" s="813"/>
      <c r="K79" s="813"/>
      <c r="L79" s="813"/>
      <c r="M79" s="813"/>
      <c r="N79" s="813"/>
      <c r="O79" s="813"/>
      <c r="P79" s="813"/>
      <c r="Q79" s="813"/>
      <c r="R79" s="813"/>
      <c r="S79" s="813"/>
      <c r="T79" s="813"/>
      <c r="U79" s="813"/>
      <c r="V79" s="833"/>
    </row>
    <row r="80" spans="1:22" s="34" customFormat="1" ht="18.75" customHeight="1" thickBot="1">
      <c r="A80" s="227"/>
      <c r="B80" s="58" t="s">
        <v>125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60"/>
    </row>
    <row r="81" spans="1:111" s="91" customFormat="1" ht="21.75" customHeight="1" thickBot="1">
      <c r="A81" s="228"/>
      <c r="B81" s="58" t="s">
        <v>36</v>
      </c>
      <c r="C81" s="96"/>
      <c r="D81" s="96"/>
      <c r="E81" s="96"/>
      <c r="F81" s="96"/>
      <c r="G81" s="96">
        <v>1242</v>
      </c>
      <c r="H81" s="96">
        <v>23</v>
      </c>
      <c r="I81" s="96">
        <v>34.5</v>
      </c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7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</row>
    <row r="82" spans="1:23" s="91" customFormat="1" ht="16.5" thickBot="1">
      <c r="A82" s="101"/>
      <c r="B82" s="102" t="s">
        <v>37</v>
      </c>
      <c r="C82" s="96"/>
      <c r="D82" s="96"/>
      <c r="E82" s="96"/>
      <c r="F82" s="96"/>
      <c r="G82" s="96">
        <f>G81+G77</f>
        <v>5400</v>
      </c>
      <c r="H82" s="96">
        <f>H81+H77</f>
        <v>100</v>
      </c>
      <c r="I82" s="96">
        <f>I81+I77</f>
        <v>150</v>
      </c>
      <c r="J82" s="96">
        <f aca="true" t="shared" si="13" ref="J82:U82">J81+J77+J79</f>
        <v>1648</v>
      </c>
      <c r="K82" s="96">
        <f t="shared" si="13"/>
        <v>996</v>
      </c>
      <c r="L82" s="96">
        <f t="shared" si="13"/>
        <v>60</v>
      </c>
      <c r="M82" s="96">
        <f t="shared" si="13"/>
        <v>592</v>
      </c>
      <c r="N82" s="96">
        <f t="shared" si="13"/>
        <v>944</v>
      </c>
      <c r="O82" s="96">
        <f>O27</f>
        <v>612</v>
      </c>
      <c r="P82" s="96">
        <f>P27</f>
        <v>792</v>
      </c>
      <c r="Q82" s="96">
        <f>Q77</f>
        <v>450</v>
      </c>
      <c r="R82" s="96">
        <f t="shared" si="13"/>
        <v>432</v>
      </c>
      <c r="S82" s="96">
        <f>S77</f>
        <v>240</v>
      </c>
      <c r="T82" s="96">
        <f t="shared" si="13"/>
        <v>286</v>
      </c>
      <c r="U82" s="96">
        <f t="shared" si="13"/>
        <v>240</v>
      </c>
      <c r="V82" s="97"/>
      <c r="W82" s="91">
        <f>6840-1440</f>
        <v>5400</v>
      </c>
    </row>
    <row r="83" spans="1:22" s="104" customFormat="1" ht="17.25" thickBot="1">
      <c r="A83" s="8"/>
      <c r="B83" s="102" t="s">
        <v>237</v>
      </c>
      <c r="C83" s="226"/>
      <c r="D83" s="163"/>
      <c r="E83" s="163"/>
      <c r="F83" s="163"/>
      <c r="G83" s="229">
        <f>G82+G27</f>
        <v>6804</v>
      </c>
      <c r="H83" s="229"/>
      <c r="I83" s="229"/>
      <c r="J83" s="230">
        <f>J82+J27</f>
        <v>3052</v>
      </c>
      <c r="K83" s="230">
        <f>K82+K27</f>
        <v>2093</v>
      </c>
      <c r="L83" s="230">
        <f>L82+L27</f>
        <v>110</v>
      </c>
      <c r="M83" s="230">
        <f>M82+M27</f>
        <v>849</v>
      </c>
      <c r="N83" s="230"/>
      <c r="O83" s="230">
        <f>O82</f>
        <v>612</v>
      </c>
      <c r="P83" s="230">
        <f>P82</f>
        <v>792</v>
      </c>
      <c r="Q83" s="230"/>
      <c r="R83" s="230"/>
      <c r="S83" s="229"/>
      <c r="T83" s="229"/>
      <c r="U83" s="229"/>
      <c r="V83" s="231"/>
    </row>
    <row r="84" spans="1:22" s="171" customFormat="1" ht="31.5" customHeight="1">
      <c r="A84" s="9"/>
      <c r="B84" s="168" t="s">
        <v>206</v>
      </c>
      <c r="C84" s="167"/>
      <c r="D84" s="172"/>
      <c r="E84" s="172"/>
      <c r="F84" s="172"/>
      <c r="G84" s="172"/>
      <c r="H84" s="172"/>
      <c r="I84" s="172"/>
      <c r="J84" s="167"/>
      <c r="K84" s="167"/>
      <c r="L84" s="167"/>
      <c r="M84" s="167"/>
      <c r="N84" s="167"/>
      <c r="O84" s="167">
        <f>O82/17</f>
        <v>36</v>
      </c>
      <c r="P84" s="167">
        <f>P82/22</f>
        <v>36</v>
      </c>
      <c r="Q84" s="167">
        <f>Q82/18</f>
        <v>25</v>
      </c>
      <c r="R84" s="167">
        <f>R82/18</f>
        <v>24</v>
      </c>
      <c r="S84" s="167">
        <f>S82/12</f>
        <v>20</v>
      </c>
      <c r="T84" s="167">
        <f>T82/13</f>
        <v>22</v>
      </c>
      <c r="U84" s="167">
        <f>U82/12</f>
        <v>20</v>
      </c>
      <c r="V84" s="173"/>
    </row>
    <row r="85" spans="1:22" s="104" customFormat="1" ht="33.75" thickBot="1">
      <c r="A85" s="10"/>
      <c r="B85" s="11" t="s">
        <v>207</v>
      </c>
      <c r="C85" s="169"/>
      <c r="D85" s="174"/>
      <c r="E85" s="174"/>
      <c r="F85" s="174"/>
      <c r="G85" s="174"/>
      <c r="H85" s="174"/>
      <c r="I85" s="174"/>
      <c r="J85" s="169"/>
      <c r="K85" s="169"/>
      <c r="L85" s="169"/>
      <c r="M85" s="169"/>
      <c r="N85" s="169"/>
      <c r="O85" s="169">
        <v>30</v>
      </c>
      <c r="P85" s="169">
        <v>30</v>
      </c>
      <c r="Q85" s="169">
        <v>30</v>
      </c>
      <c r="R85" s="169">
        <v>30</v>
      </c>
      <c r="S85" s="169">
        <v>30</v>
      </c>
      <c r="T85" s="169">
        <v>30</v>
      </c>
      <c r="U85" s="169">
        <v>30</v>
      </c>
      <c r="V85" s="170"/>
    </row>
    <row r="86" spans="1:22" s="34" customFormat="1" ht="23.25" customHeight="1" thickBot="1">
      <c r="A86" s="864" t="s">
        <v>167</v>
      </c>
      <c r="B86" s="864"/>
      <c r="C86" s="864"/>
      <c r="D86" s="864"/>
      <c r="E86" s="864"/>
      <c r="F86" s="864"/>
      <c r="G86" s="864"/>
      <c r="H86" s="864"/>
      <c r="I86" s="864"/>
      <c r="J86" s="865"/>
      <c r="K86" s="826" t="s">
        <v>238</v>
      </c>
      <c r="L86" s="826"/>
      <c r="M86" s="826"/>
      <c r="N86" s="826"/>
      <c r="O86" s="826"/>
      <c r="P86" s="826"/>
      <c r="Q86" s="826"/>
      <c r="R86" s="826"/>
      <c r="S86" s="826"/>
      <c r="T86" s="826"/>
      <c r="U86" s="826"/>
      <c r="V86" s="826"/>
    </row>
    <row r="87" spans="1:22" s="34" customFormat="1" ht="12.75" customHeight="1">
      <c r="A87" s="63" t="s">
        <v>137</v>
      </c>
      <c r="B87" s="873" t="s">
        <v>164</v>
      </c>
      <c r="C87" s="874"/>
      <c r="D87" s="875"/>
      <c r="E87" s="879" t="s">
        <v>166</v>
      </c>
      <c r="F87" s="879"/>
      <c r="G87" s="879" t="s">
        <v>91</v>
      </c>
      <c r="H87" s="881"/>
      <c r="I87" s="881"/>
      <c r="J87" s="882"/>
      <c r="K87" s="818" t="s">
        <v>170</v>
      </c>
      <c r="L87" s="820" t="s">
        <v>164</v>
      </c>
      <c r="M87" s="821"/>
      <c r="N87" s="821"/>
      <c r="O87" s="821"/>
      <c r="P87" s="821"/>
      <c r="Q87" s="821"/>
      <c r="R87" s="821"/>
      <c r="S87" s="821"/>
      <c r="T87" s="821"/>
      <c r="U87" s="821"/>
      <c r="V87" s="822"/>
    </row>
    <row r="88" spans="1:22" s="34" customFormat="1" ht="13.5" customHeight="1" thickBot="1">
      <c r="A88" s="64" t="s">
        <v>138</v>
      </c>
      <c r="B88" s="876"/>
      <c r="C88" s="877"/>
      <c r="D88" s="878"/>
      <c r="E88" s="880"/>
      <c r="F88" s="880"/>
      <c r="G88" s="880"/>
      <c r="H88" s="883"/>
      <c r="I88" s="883"/>
      <c r="J88" s="884"/>
      <c r="K88" s="819"/>
      <c r="L88" s="823"/>
      <c r="M88" s="824"/>
      <c r="N88" s="824"/>
      <c r="O88" s="824"/>
      <c r="P88" s="824"/>
      <c r="Q88" s="824"/>
      <c r="R88" s="824"/>
      <c r="S88" s="824"/>
      <c r="T88" s="824"/>
      <c r="U88" s="824"/>
      <c r="V88" s="825"/>
    </row>
    <row r="89" spans="1:22" s="34" customFormat="1" ht="18" customHeight="1" thickBot="1">
      <c r="A89" s="105">
        <v>1</v>
      </c>
      <c r="B89" s="872" t="s">
        <v>139</v>
      </c>
      <c r="C89" s="872"/>
      <c r="D89" s="872"/>
      <c r="E89" s="869"/>
      <c r="F89" s="869"/>
      <c r="G89" s="869"/>
      <c r="H89" s="870"/>
      <c r="I89" s="870"/>
      <c r="J89" s="871"/>
      <c r="K89" s="819"/>
      <c r="L89" s="815" t="s">
        <v>168</v>
      </c>
      <c r="M89" s="816"/>
      <c r="N89" s="816"/>
      <c r="O89" s="816"/>
      <c r="P89" s="817"/>
      <c r="Q89" s="815" t="s">
        <v>169</v>
      </c>
      <c r="R89" s="816"/>
      <c r="S89" s="816"/>
      <c r="T89" s="816"/>
      <c r="U89" s="816"/>
      <c r="V89" s="817"/>
    </row>
    <row r="90" spans="1:22" s="34" customFormat="1" ht="14.25" customHeight="1">
      <c r="A90" s="106"/>
      <c r="B90" s="885" t="s">
        <v>160</v>
      </c>
      <c r="C90" s="885"/>
      <c r="D90" s="885"/>
      <c r="E90" s="886">
        <v>3</v>
      </c>
      <c r="F90" s="886"/>
      <c r="G90" s="886">
        <v>2</v>
      </c>
      <c r="H90" s="748"/>
      <c r="I90" s="748"/>
      <c r="J90" s="748"/>
      <c r="K90" s="110">
        <v>1</v>
      </c>
      <c r="L90" s="888" t="s">
        <v>140</v>
      </c>
      <c r="M90" s="888"/>
      <c r="N90" s="888"/>
      <c r="O90" s="888"/>
      <c r="P90" s="888"/>
      <c r="Q90" s="73">
        <v>1</v>
      </c>
      <c r="R90" s="888" t="s">
        <v>141</v>
      </c>
      <c r="S90" s="888"/>
      <c r="T90" s="888"/>
      <c r="U90" s="888"/>
      <c r="V90" s="889"/>
    </row>
    <row r="91" spans="1:22" s="34" customFormat="1" ht="14.25" customHeight="1">
      <c r="A91" s="106"/>
      <c r="B91" s="885" t="s">
        <v>161</v>
      </c>
      <c r="C91" s="885"/>
      <c r="D91" s="885"/>
      <c r="E91" s="886">
        <v>4</v>
      </c>
      <c r="F91" s="886"/>
      <c r="G91" s="886">
        <v>2</v>
      </c>
      <c r="H91" s="748"/>
      <c r="I91" s="748"/>
      <c r="J91" s="748"/>
      <c r="K91" s="106">
        <v>2</v>
      </c>
      <c r="L91" s="887" t="s">
        <v>142</v>
      </c>
      <c r="M91" s="887"/>
      <c r="N91" s="887"/>
      <c r="O91" s="887"/>
      <c r="P91" s="887"/>
      <c r="Q91" s="109">
        <v>2</v>
      </c>
      <c r="R91" s="887" t="s">
        <v>143</v>
      </c>
      <c r="S91" s="887"/>
      <c r="T91" s="887"/>
      <c r="U91" s="887"/>
      <c r="V91" s="890"/>
    </row>
    <row r="92" spans="1:22" s="34" customFormat="1" ht="14.25" customHeight="1">
      <c r="A92" s="106"/>
      <c r="B92" s="885" t="s">
        <v>162</v>
      </c>
      <c r="C92" s="885"/>
      <c r="D92" s="885"/>
      <c r="E92" s="886">
        <v>6</v>
      </c>
      <c r="F92" s="886"/>
      <c r="G92" s="886">
        <v>2</v>
      </c>
      <c r="H92" s="748"/>
      <c r="I92" s="748"/>
      <c r="J92" s="748"/>
      <c r="K92" s="106">
        <v>3</v>
      </c>
      <c r="L92" s="887" t="s">
        <v>144</v>
      </c>
      <c r="M92" s="887"/>
      <c r="N92" s="887"/>
      <c r="O92" s="887"/>
      <c r="P92" s="887"/>
      <c r="Q92" s="109">
        <v>3</v>
      </c>
      <c r="R92" s="887" t="s">
        <v>147</v>
      </c>
      <c r="S92" s="887"/>
      <c r="T92" s="887"/>
      <c r="U92" s="887"/>
      <c r="V92" s="890"/>
    </row>
    <row r="93" spans="1:22" s="34" customFormat="1" ht="14.25" customHeight="1">
      <c r="A93" s="106"/>
      <c r="B93" s="892" t="s">
        <v>163</v>
      </c>
      <c r="C93" s="892"/>
      <c r="D93" s="892"/>
      <c r="E93" s="886">
        <v>6</v>
      </c>
      <c r="F93" s="886"/>
      <c r="G93" s="886">
        <v>4</v>
      </c>
      <c r="H93" s="748"/>
      <c r="I93" s="748"/>
      <c r="J93" s="748"/>
      <c r="K93" s="106">
        <v>4</v>
      </c>
      <c r="L93" s="887" t="s">
        <v>146</v>
      </c>
      <c r="M93" s="887"/>
      <c r="N93" s="887"/>
      <c r="O93" s="887"/>
      <c r="P93" s="887"/>
      <c r="Q93" s="109">
        <v>4</v>
      </c>
      <c r="R93" s="887" t="s">
        <v>150</v>
      </c>
      <c r="S93" s="887"/>
      <c r="T93" s="887"/>
      <c r="U93" s="887"/>
      <c r="V93" s="890"/>
    </row>
    <row r="94" spans="1:22" s="34" customFormat="1" ht="14.25" customHeight="1">
      <c r="A94" s="106">
        <v>2</v>
      </c>
      <c r="B94" s="885" t="s">
        <v>148</v>
      </c>
      <c r="C94" s="885"/>
      <c r="D94" s="885"/>
      <c r="E94" s="886">
        <v>6</v>
      </c>
      <c r="F94" s="886"/>
      <c r="G94" s="886">
        <v>7</v>
      </c>
      <c r="H94" s="748"/>
      <c r="I94" s="748"/>
      <c r="J94" s="748"/>
      <c r="K94" s="106">
        <v>5</v>
      </c>
      <c r="L94" s="887" t="s">
        <v>149</v>
      </c>
      <c r="M94" s="887"/>
      <c r="N94" s="887"/>
      <c r="O94" s="887"/>
      <c r="P94" s="887"/>
      <c r="Q94" s="109">
        <v>5</v>
      </c>
      <c r="R94" s="887" t="s">
        <v>152</v>
      </c>
      <c r="S94" s="887"/>
      <c r="T94" s="887"/>
      <c r="U94" s="887"/>
      <c r="V94" s="890"/>
    </row>
    <row r="95" spans="1:22" s="34" customFormat="1" ht="14.25" customHeight="1">
      <c r="A95" s="106">
        <v>3</v>
      </c>
      <c r="B95" s="885" t="s">
        <v>74</v>
      </c>
      <c r="C95" s="885"/>
      <c r="D95" s="885"/>
      <c r="E95" s="886">
        <v>6</v>
      </c>
      <c r="F95" s="886"/>
      <c r="G95" s="886">
        <v>1</v>
      </c>
      <c r="H95" s="748"/>
      <c r="I95" s="748"/>
      <c r="J95" s="748"/>
      <c r="K95" s="106">
        <v>6</v>
      </c>
      <c r="L95" s="887" t="s">
        <v>151</v>
      </c>
      <c r="M95" s="887"/>
      <c r="N95" s="887"/>
      <c r="O95" s="887"/>
      <c r="P95" s="887"/>
      <c r="Q95" s="109">
        <v>6</v>
      </c>
      <c r="R95" s="893" t="s">
        <v>145</v>
      </c>
      <c r="S95" s="894"/>
      <c r="T95" s="894"/>
      <c r="U95" s="894"/>
      <c r="V95" s="895"/>
    </row>
    <row r="96" spans="1:22" s="34" customFormat="1" ht="16.5" customHeight="1">
      <c r="A96" s="106"/>
      <c r="B96" s="885" t="s">
        <v>153</v>
      </c>
      <c r="C96" s="885"/>
      <c r="D96" s="885"/>
      <c r="E96" s="886">
        <v>7</v>
      </c>
      <c r="F96" s="886"/>
      <c r="G96" s="886">
        <v>3</v>
      </c>
      <c r="H96" s="748"/>
      <c r="I96" s="748"/>
      <c r="J96" s="748"/>
      <c r="K96" s="106">
        <v>7</v>
      </c>
      <c r="L96" s="887" t="s">
        <v>154</v>
      </c>
      <c r="M96" s="887"/>
      <c r="N96" s="887"/>
      <c r="O96" s="887"/>
      <c r="P96" s="887"/>
      <c r="Q96" s="109">
        <v>7</v>
      </c>
      <c r="R96" s="887" t="s">
        <v>155</v>
      </c>
      <c r="S96" s="887"/>
      <c r="T96" s="887"/>
      <c r="U96" s="887"/>
      <c r="V96" s="890"/>
    </row>
    <row r="97" spans="1:22" s="34" customFormat="1" ht="16.5" customHeight="1" thickBot="1">
      <c r="A97" s="107"/>
      <c r="B97" s="891"/>
      <c r="C97" s="891"/>
      <c r="D97" s="891"/>
      <c r="E97" s="902"/>
      <c r="F97" s="902"/>
      <c r="G97" s="902"/>
      <c r="H97" s="903"/>
      <c r="I97" s="903"/>
      <c r="J97" s="903"/>
      <c r="K97" s="124">
        <v>8</v>
      </c>
      <c r="L97" s="893" t="s">
        <v>197</v>
      </c>
      <c r="M97" s="894"/>
      <c r="N97" s="894"/>
      <c r="O97" s="894"/>
      <c r="P97" s="899"/>
      <c r="Q97" s="109">
        <v>8</v>
      </c>
      <c r="R97" s="887" t="s">
        <v>157</v>
      </c>
      <c r="S97" s="887"/>
      <c r="T97" s="887"/>
      <c r="U97" s="887"/>
      <c r="V97" s="890"/>
    </row>
    <row r="98" spans="1:22" s="34" customFormat="1" ht="17.25" customHeight="1" thickBot="1">
      <c r="A98" s="108"/>
      <c r="B98" s="896" t="s">
        <v>165</v>
      </c>
      <c r="C98" s="897"/>
      <c r="D98" s="898"/>
      <c r="E98" s="904"/>
      <c r="F98" s="904"/>
      <c r="G98" s="905">
        <f>SUM(G90:G97)</f>
        <v>21</v>
      </c>
      <c r="H98" s="906"/>
      <c r="I98" s="906"/>
      <c r="J98" s="906"/>
      <c r="K98" s="125">
        <v>9</v>
      </c>
      <c r="L98" s="907" t="s">
        <v>196</v>
      </c>
      <c r="M98" s="908"/>
      <c r="N98" s="908"/>
      <c r="O98" s="908"/>
      <c r="P98" s="909"/>
      <c r="Q98" s="109">
        <v>9</v>
      </c>
      <c r="R98" s="887" t="s">
        <v>178</v>
      </c>
      <c r="S98" s="887"/>
      <c r="T98" s="887"/>
      <c r="U98" s="887"/>
      <c r="V98" s="890"/>
    </row>
    <row r="99" spans="1:22" s="34" customFormat="1" ht="14.25" customHeight="1">
      <c r="A99" s="113"/>
      <c r="B99" s="114"/>
      <c r="C99" s="114"/>
      <c r="D99" s="114"/>
      <c r="E99" s="114"/>
      <c r="F99" s="114"/>
      <c r="G99" s="114"/>
      <c r="H99" s="114"/>
      <c r="I99" s="114"/>
      <c r="J99" s="115"/>
      <c r="K99" s="106">
        <v>10</v>
      </c>
      <c r="L99" s="887" t="s">
        <v>156</v>
      </c>
      <c r="M99" s="887"/>
      <c r="N99" s="887"/>
      <c r="O99" s="887"/>
      <c r="P99" s="887"/>
      <c r="Q99" s="109">
        <v>10</v>
      </c>
      <c r="R99" s="893" t="s">
        <v>198</v>
      </c>
      <c r="S99" s="894"/>
      <c r="T99" s="894"/>
      <c r="U99" s="894"/>
      <c r="V99" s="895"/>
    </row>
    <row r="100" spans="1:22" s="34" customFormat="1" ht="32.25" customHeight="1">
      <c r="A100" s="913" t="s">
        <v>192</v>
      </c>
      <c r="B100" s="914"/>
      <c r="C100" s="914"/>
      <c r="D100" s="914"/>
      <c r="E100" s="914"/>
      <c r="F100" s="914"/>
      <c r="G100" s="914"/>
      <c r="H100" s="914"/>
      <c r="I100" s="914"/>
      <c r="J100" s="915"/>
      <c r="K100" s="106"/>
      <c r="L100" s="887"/>
      <c r="M100" s="887"/>
      <c r="N100" s="887"/>
      <c r="O100" s="887"/>
      <c r="P100" s="887"/>
      <c r="Q100" s="109">
        <v>11</v>
      </c>
      <c r="R100" s="916" t="s">
        <v>240</v>
      </c>
      <c r="S100" s="917"/>
      <c r="T100" s="917"/>
      <c r="U100" s="917"/>
      <c r="V100" s="918"/>
    </row>
    <row r="101" spans="1:22" s="34" customFormat="1" ht="14.25" customHeight="1">
      <c r="A101" s="913"/>
      <c r="B101" s="914"/>
      <c r="C101" s="914"/>
      <c r="D101" s="914"/>
      <c r="E101" s="914"/>
      <c r="F101" s="914"/>
      <c r="G101" s="914"/>
      <c r="H101" s="914"/>
      <c r="I101" s="914"/>
      <c r="J101" s="915"/>
      <c r="K101" s="106"/>
      <c r="L101" s="887" t="s">
        <v>171</v>
      </c>
      <c r="M101" s="887"/>
      <c r="N101" s="887"/>
      <c r="O101" s="887"/>
      <c r="P101" s="887"/>
      <c r="Q101" s="109">
        <v>12</v>
      </c>
      <c r="R101" s="887" t="s">
        <v>158</v>
      </c>
      <c r="S101" s="887"/>
      <c r="T101" s="887"/>
      <c r="U101" s="887"/>
      <c r="V101" s="890"/>
    </row>
    <row r="102" spans="1:22" s="34" customFormat="1" ht="14.25" customHeight="1">
      <c r="A102" s="913"/>
      <c r="B102" s="914"/>
      <c r="C102" s="914"/>
      <c r="D102" s="914"/>
      <c r="E102" s="914"/>
      <c r="F102" s="914"/>
      <c r="G102" s="914"/>
      <c r="H102" s="914"/>
      <c r="I102" s="914"/>
      <c r="J102" s="915"/>
      <c r="K102" s="106"/>
      <c r="L102" s="887" t="s">
        <v>172</v>
      </c>
      <c r="M102" s="887"/>
      <c r="N102" s="887"/>
      <c r="O102" s="887"/>
      <c r="P102" s="887"/>
      <c r="Q102" s="109">
        <v>13</v>
      </c>
      <c r="R102" s="887" t="s">
        <v>159</v>
      </c>
      <c r="S102" s="887"/>
      <c r="T102" s="887"/>
      <c r="U102" s="887"/>
      <c r="V102" s="890"/>
    </row>
    <row r="103" spans="1:22" s="34" customFormat="1" ht="14.25" customHeight="1">
      <c r="A103" s="119"/>
      <c r="B103" s="117"/>
      <c r="C103" s="117"/>
      <c r="D103" s="117"/>
      <c r="E103" s="117"/>
      <c r="F103" s="117"/>
      <c r="G103" s="117"/>
      <c r="H103" s="117"/>
      <c r="I103" s="117"/>
      <c r="J103" s="118"/>
      <c r="K103" s="106"/>
      <c r="L103" s="887" t="s">
        <v>173</v>
      </c>
      <c r="M103" s="887"/>
      <c r="N103" s="887"/>
      <c r="O103" s="887"/>
      <c r="P103" s="887"/>
      <c r="Q103" s="900">
        <v>14</v>
      </c>
      <c r="R103" s="919" t="s">
        <v>175</v>
      </c>
      <c r="S103" s="920"/>
      <c r="T103" s="920"/>
      <c r="U103" s="920"/>
      <c r="V103" s="921"/>
    </row>
    <row r="104" spans="1:22" s="34" customFormat="1" ht="16.5" customHeight="1">
      <c r="A104" s="116"/>
      <c r="B104" s="117"/>
      <c r="C104" s="117"/>
      <c r="D104" s="117"/>
      <c r="E104" s="117"/>
      <c r="F104" s="117"/>
      <c r="G104" s="117"/>
      <c r="H104" s="117"/>
      <c r="I104" s="117"/>
      <c r="J104" s="118"/>
      <c r="K104" s="106"/>
      <c r="L104" s="887" t="s">
        <v>174</v>
      </c>
      <c r="M104" s="887"/>
      <c r="N104" s="887"/>
      <c r="O104" s="887"/>
      <c r="P104" s="887"/>
      <c r="Q104" s="901"/>
      <c r="R104" s="922"/>
      <c r="S104" s="923"/>
      <c r="T104" s="923"/>
      <c r="U104" s="923"/>
      <c r="V104" s="924"/>
    </row>
    <row r="105" spans="1:22" s="34" customFormat="1" ht="14.25" customHeight="1">
      <c r="A105" s="913"/>
      <c r="B105" s="914"/>
      <c r="C105" s="914"/>
      <c r="D105" s="914"/>
      <c r="E105" s="914"/>
      <c r="F105" s="914"/>
      <c r="G105" s="914"/>
      <c r="H105" s="914"/>
      <c r="I105" s="914"/>
      <c r="J105" s="915"/>
      <c r="K105" s="106"/>
      <c r="L105" s="887"/>
      <c r="M105" s="887"/>
      <c r="N105" s="887"/>
      <c r="O105" s="887"/>
      <c r="P105" s="887"/>
      <c r="Q105" s="109">
        <v>15</v>
      </c>
      <c r="R105" s="887" t="s">
        <v>176</v>
      </c>
      <c r="S105" s="887"/>
      <c r="T105" s="887"/>
      <c r="U105" s="887"/>
      <c r="V105" s="890"/>
    </row>
    <row r="106" spans="1:22" s="43" customFormat="1" ht="23.25" customHeight="1">
      <c r="A106" s="910" t="s">
        <v>180</v>
      </c>
      <c r="B106" s="911"/>
      <c r="C106" s="911"/>
      <c r="D106" s="911"/>
      <c r="E106" s="911"/>
      <c r="F106" s="911"/>
      <c r="G106" s="911"/>
      <c r="H106" s="911"/>
      <c r="I106" s="911"/>
      <c r="J106" s="912"/>
      <c r="K106" s="106"/>
      <c r="L106" s="887"/>
      <c r="M106" s="887"/>
      <c r="N106" s="887"/>
      <c r="O106" s="887"/>
      <c r="P106" s="887"/>
      <c r="Q106" s="109">
        <v>16</v>
      </c>
      <c r="R106" s="887" t="s">
        <v>193</v>
      </c>
      <c r="S106" s="887"/>
      <c r="T106" s="887"/>
      <c r="U106" s="887"/>
      <c r="V106" s="890"/>
    </row>
    <row r="107" spans="1:22" s="43" customFormat="1" ht="13.5" customHeight="1">
      <c r="A107" s="913"/>
      <c r="B107" s="914"/>
      <c r="C107" s="914"/>
      <c r="D107" s="914"/>
      <c r="E107" s="914"/>
      <c r="F107" s="914"/>
      <c r="G107" s="914"/>
      <c r="H107" s="914"/>
      <c r="I107" s="914"/>
      <c r="J107" s="915"/>
      <c r="K107" s="106"/>
      <c r="L107" s="887"/>
      <c r="M107" s="887"/>
      <c r="N107" s="887"/>
      <c r="O107" s="887"/>
      <c r="P107" s="887"/>
      <c r="Q107" s="109">
        <v>17</v>
      </c>
      <c r="R107" s="887" t="s">
        <v>23</v>
      </c>
      <c r="S107" s="887"/>
      <c r="T107" s="887"/>
      <c r="U107" s="887"/>
      <c r="V107" s="890"/>
    </row>
    <row r="108" spans="1:22" s="43" customFormat="1" ht="14.25" customHeight="1">
      <c r="A108" s="116"/>
      <c r="B108" s="117"/>
      <c r="C108" s="117"/>
      <c r="D108" s="117"/>
      <c r="E108" s="117"/>
      <c r="F108" s="117"/>
      <c r="G108" s="117"/>
      <c r="H108" s="117"/>
      <c r="I108" s="117"/>
      <c r="J108" s="118"/>
      <c r="K108" s="106"/>
      <c r="L108" s="893"/>
      <c r="M108" s="894"/>
      <c r="N108" s="894"/>
      <c r="O108" s="894"/>
      <c r="P108" s="899"/>
      <c r="Q108" s="900">
        <v>18</v>
      </c>
      <c r="R108" s="919" t="s">
        <v>177</v>
      </c>
      <c r="S108" s="920"/>
      <c r="T108" s="920"/>
      <c r="U108" s="920"/>
      <c r="V108" s="921"/>
    </row>
    <row r="109" spans="1:22" s="43" customFormat="1" ht="15.75" customHeight="1">
      <c r="A109" s="116"/>
      <c r="B109" s="117"/>
      <c r="C109" s="117"/>
      <c r="D109" s="117"/>
      <c r="E109" s="117"/>
      <c r="F109" s="117"/>
      <c r="G109" s="117"/>
      <c r="H109" s="117"/>
      <c r="I109" s="117"/>
      <c r="J109" s="118"/>
      <c r="K109" s="106"/>
      <c r="L109" s="887"/>
      <c r="M109" s="887"/>
      <c r="N109" s="887"/>
      <c r="O109" s="887"/>
      <c r="P109" s="887"/>
      <c r="Q109" s="901"/>
      <c r="R109" s="922"/>
      <c r="S109" s="923"/>
      <c r="T109" s="923"/>
      <c r="U109" s="923"/>
      <c r="V109" s="924"/>
    </row>
    <row r="110" spans="1:22" s="43" customFormat="1" ht="14.25" customHeight="1">
      <c r="A110" s="925" t="s">
        <v>204</v>
      </c>
      <c r="B110" s="926"/>
      <c r="C110" s="926"/>
      <c r="D110" s="926"/>
      <c r="E110" s="926"/>
      <c r="F110" s="926"/>
      <c r="G110" s="926"/>
      <c r="H110" s="926"/>
      <c r="I110" s="926"/>
      <c r="J110" s="927"/>
      <c r="K110" s="106"/>
      <c r="L110" s="893"/>
      <c r="M110" s="894"/>
      <c r="N110" s="894"/>
      <c r="O110" s="894"/>
      <c r="P110" s="899"/>
      <c r="Q110" s="900">
        <v>19</v>
      </c>
      <c r="R110" s="919" t="s">
        <v>195</v>
      </c>
      <c r="S110" s="920"/>
      <c r="T110" s="920"/>
      <c r="U110" s="920"/>
      <c r="V110" s="921"/>
    </row>
    <row r="111" spans="1:22" s="43" customFormat="1" ht="18" customHeight="1">
      <c r="A111" s="925"/>
      <c r="B111" s="926"/>
      <c r="C111" s="926"/>
      <c r="D111" s="926"/>
      <c r="E111" s="926"/>
      <c r="F111" s="926"/>
      <c r="G111" s="926"/>
      <c r="H111" s="926"/>
      <c r="I111" s="926"/>
      <c r="J111" s="927"/>
      <c r="K111" s="106"/>
      <c r="L111" s="893"/>
      <c r="M111" s="894"/>
      <c r="N111" s="894"/>
      <c r="O111" s="894"/>
      <c r="P111" s="899"/>
      <c r="Q111" s="901"/>
      <c r="R111" s="922"/>
      <c r="S111" s="923"/>
      <c r="T111" s="923"/>
      <c r="U111" s="923"/>
      <c r="V111" s="924"/>
    </row>
    <row r="112" spans="1:22" s="43" customFormat="1" ht="14.25" customHeight="1">
      <c r="A112" s="116"/>
      <c r="B112" s="117"/>
      <c r="C112" s="117"/>
      <c r="D112" s="117"/>
      <c r="E112" s="117"/>
      <c r="F112" s="117"/>
      <c r="G112" s="117"/>
      <c r="H112" s="117"/>
      <c r="I112" s="117"/>
      <c r="J112" s="118"/>
      <c r="K112" s="106"/>
      <c r="L112" s="893"/>
      <c r="M112" s="894"/>
      <c r="N112" s="894"/>
      <c r="O112" s="894"/>
      <c r="P112" s="899"/>
      <c r="Q112" s="109">
        <v>20</v>
      </c>
      <c r="R112" s="893" t="s">
        <v>194</v>
      </c>
      <c r="S112" s="894"/>
      <c r="T112" s="894"/>
      <c r="U112" s="894"/>
      <c r="V112" s="895"/>
    </row>
    <row r="113" spans="1:22" s="43" customFormat="1" ht="14.25" customHeight="1">
      <c r="A113" s="116"/>
      <c r="B113" s="117"/>
      <c r="C113" s="117"/>
      <c r="D113" s="117"/>
      <c r="E113" s="117"/>
      <c r="F113" s="117"/>
      <c r="G113" s="117"/>
      <c r="H113" s="117"/>
      <c r="I113" s="117"/>
      <c r="J113" s="118"/>
      <c r="K113" s="106"/>
      <c r="L113" s="887"/>
      <c r="M113" s="887"/>
      <c r="N113" s="887"/>
      <c r="O113" s="887"/>
      <c r="P113" s="887"/>
      <c r="Q113" s="109">
        <v>21</v>
      </c>
      <c r="R113" s="887" t="s">
        <v>179</v>
      </c>
      <c r="S113" s="887"/>
      <c r="T113" s="887"/>
      <c r="U113" s="887"/>
      <c r="V113" s="890"/>
    </row>
    <row r="114" spans="1:22" s="43" customFormat="1" ht="14.25" customHeight="1" thickBot="1">
      <c r="A114" s="120"/>
      <c r="B114" s="121"/>
      <c r="C114" s="121"/>
      <c r="D114" s="121"/>
      <c r="E114" s="121"/>
      <c r="F114" s="121"/>
      <c r="G114" s="121"/>
      <c r="H114" s="121"/>
      <c r="I114" s="121"/>
      <c r="J114" s="122"/>
      <c r="K114" s="111"/>
      <c r="L114" s="934"/>
      <c r="M114" s="934"/>
      <c r="N114" s="934"/>
      <c r="O114" s="934"/>
      <c r="P114" s="934"/>
      <c r="Q114" s="112">
        <v>22</v>
      </c>
      <c r="R114" s="935" t="s">
        <v>205</v>
      </c>
      <c r="S114" s="936"/>
      <c r="T114" s="936"/>
      <c r="U114" s="936"/>
      <c r="V114" s="937"/>
    </row>
    <row r="115" s="43" customFormat="1" ht="12.75"/>
    <row r="116" s="43" customFormat="1" ht="12.75"/>
    <row r="117" spans="1:22" s="43" customFormat="1" ht="26.25" customHeight="1">
      <c r="A117" s="938" t="s">
        <v>239</v>
      </c>
      <c r="B117" s="939"/>
      <c r="C117" s="939"/>
      <c r="D117" s="939"/>
      <c r="E117" s="939"/>
      <c r="F117" s="939"/>
      <c r="G117" s="939"/>
      <c r="H117" s="939"/>
      <c r="I117" s="939"/>
      <c r="J117" s="939"/>
      <c r="K117" s="939"/>
      <c r="L117" s="939"/>
      <c r="M117" s="939"/>
      <c r="N117" s="939"/>
      <c r="O117" s="939"/>
      <c r="P117" s="939"/>
      <c r="Q117" s="939"/>
      <c r="R117" s="939"/>
      <c r="S117" s="939"/>
      <c r="T117" s="939"/>
      <c r="U117" s="939"/>
      <c r="V117" s="939"/>
    </row>
    <row r="118" s="43" customFormat="1" ht="12.75" customHeight="1"/>
    <row r="119" spans="1:22" s="34" customFormat="1" ht="15.75" customHeight="1">
      <c r="A119" s="34">
        <v>1</v>
      </c>
      <c r="B119" s="932" t="s">
        <v>211</v>
      </c>
      <c r="C119" s="932"/>
      <c r="D119" s="932"/>
      <c r="E119" s="932"/>
      <c r="F119" s="932"/>
      <c r="G119" s="932"/>
      <c r="H119" s="932"/>
      <c r="I119" s="932"/>
      <c r="J119" s="932"/>
      <c r="K119" s="932"/>
      <c r="L119" s="932"/>
      <c r="M119" s="932"/>
      <c r="N119" s="932"/>
      <c r="O119" s="932"/>
      <c r="P119" s="932"/>
      <c r="Q119" s="932"/>
      <c r="R119" s="932"/>
      <c r="S119" s="932"/>
      <c r="T119" s="932"/>
      <c r="U119" s="932"/>
      <c r="V119" s="932"/>
    </row>
    <row r="120" spans="2:22" s="34" customFormat="1" ht="9.75" customHeight="1">
      <c r="B120" s="932"/>
      <c r="C120" s="932"/>
      <c r="D120" s="932"/>
      <c r="E120" s="932"/>
      <c r="F120" s="932"/>
      <c r="G120" s="932"/>
      <c r="H120" s="932"/>
      <c r="I120" s="932"/>
      <c r="J120" s="932"/>
      <c r="K120" s="932"/>
      <c r="L120" s="932"/>
      <c r="M120" s="932"/>
      <c r="N120" s="932"/>
      <c r="O120" s="932"/>
      <c r="P120" s="932"/>
      <c r="Q120" s="932"/>
      <c r="R120" s="932"/>
      <c r="S120" s="932"/>
      <c r="T120" s="932"/>
      <c r="U120" s="932"/>
      <c r="V120" s="932"/>
    </row>
    <row r="121" spans="2:22" s="34" customFormat="1" ht="7.5" customHeight="1">
      <c r="B121" s="932"/>
      <c r="C121" s="932"/>
      <c r="D121" s="932"/>
      <c r="E121" s="932"/>
      <c r="F121" s="932"/>
      <c r="G121" s="932"/>
      <c r="H121" s="932"/>
      <c r="I121" s="932"/>
      <c r="J121" s="932"/>
      <c r="K121" s="932"/>
      <c r="L121" s="932"/>
      <c r="M121" s="932"/>
      <c r="N121" s="932"/>
      <c r="O121" s="932"/>
      <c r="P121" s="932"/>
      <c r="Q121" s="932"/>
      <c r="R121" s="932"/>
      <c r="S121" s="932"/>
      <c r="T121" s="932"/>
      <c r="U121" s="932"/>
      <c r="V121" s="932"/>
    </row>
    <row r="122" s="34" customFormat="1" ht="15.75"/>
    <row r="123" spans="1:22" s="34" customFormat="1" ht="15.75" customHeight="1">
      <c r="A123" s="34">
        <v>2</v>
      </c>
      <c r="B123" s="932" t="s">
        <v>262</v>
      </c>
      <c r="C123" s="932"/>
      <c r="D123" s="932"/>
      <c r="E123" s="932"/>
      <c r="F123" s="932"/>
      <c r="G123" s="932"/>
      <c r="H123" s="932"/>
      <c r="I123" s="932"/>
      <c r="J123" s="932"/>
      <c r="K123" s="932"/>
      <c r="L123" s="932"/>
      <c r="M123" s="932"/>
      <c r="N123" s="932"/>
      <c r="O123" s="932"/>
      <c r="P123" s="932"/>
      <c r="Q123" s="932"/>
      <c r="R123" s="932"/>
      <c r="S123" s="932"/>
      <c r="T123" s="932"/>
      <c r="U123" s="932"/>
      <c r="V123" s="932"/>
    </row>
    <row r="124" spans="2:22" s="34" customFormat="1" ht="15.75">
      <c r="B124" s="932"/>
      <c r="C124" s="932"/>
      <c r="D124" s="932"/>
      <c r="E124" s="932"/>
      <c r="F124" s="932"/>
      <c r="G124" s="932"/>
      <c r="H124" s="932"/>
      <c r="I124" s="932"/>
      <c r="J124" s="932"/>
      <c r="K124" s="932"/>
      <c r="L124" s="932"/>
      <c r="M124" s="932"/>
      <c r="N124" s="932"/>
      <c r="O124" s="932"/>
      <c r="P124" s="932"/>
      <c r="Q124" s="932"/>
      <c r="R124" s="932"/>
      <c r="S124" s="932"/>
      <c r="T124" s="932"/>
      <c r="U124" s="932"/>
      <c r="V124" s="932"/>
    </row>
    <row r="125" s="34" customFormat="1" ht="15.75"/>
    <row r="126" spans="1:2" s="34" customFormat="1" ht="15.75">
      <c r="A126" s="34">
        <v>3</v>
      </c>
      <c r="B126" s="34" t="s">
        <v>265</v>
      </c>
    </row>
    <row r="127" s="34" customFormat="1" ht="15.75"/>
    <row r="128" spans="1:2" s="34" customFormat="1" ht="15.75">
      <c r="A128" s="34">
        <v>4</v>
      </c>
      <c r="B128" s="34" t="s">
        <v>266</v>
      </c>
    </row>
    <row r="129" s="34" customFormat="1" ht="15.75"/>
    <row r="130" spans="1:2" s="34" customFormat="1" ht="15.75">
      <c r="A130" s="34">
        <v>5</v>
      </c>
      <c r="B130" s="34" t="s">
        <v>181</v>
      </c>
    </row>
    <row r="131" s="34" customFormat="1" ht="15.75"/>
    <row r="132" spans="1:2" s="34" customFormat="1" ht="15.75">
      <c r="A132" s="34">
        <v>6</v>
      </c>
      <c r="B132" s="34" t="s">
        <v>264</v>
      </c>
    </row>
    <row r="133" s="34" customFormat="1" ht="15.75"/>
    <row r="134" spans="1:2" ht="15.75">
      <c r="A134">
        <v>7</v>
      </c>
      <c r="B134" s="34" t="s">
        <v>182</v>
      </c>
    </row>
    <row r="136" spans="1:2" s="34" customFormat="1" ht="15.75">
      <c r="A136" s="34">
        <v>8</v>
      </c>
      <c r="B136" s="34" t="s">
        <v>263</v>
      </c>
    </row>
    <row r="137" s="34" customFormat="1" ht="15.75"/>
    <row r="138" s="34" customFormat="1" ht="15.75"/>
    <row r="139" spans="5:14" s="34" customFormat="1" ht="20.25">
      <c r="E139" s="933" t="s">
        <v>250</v>
      </c>
      <c r="F139" s="933"/>
      <c r="G139" s="933"/>
      <c r="H139" s="933"/>
      <c r="I139" s="933"/>
      <c r="J139" s="933"/>
      <c r="K139" s="933"/>
      <c r="L139" s="933"/>
      <c r="M139" s="933"/>
      <c r="N139" s="933"/>
    </row>
    <row r="140" s="34" customFormat="1" ht="15.75"/>
    <row r="141" spans="2:22" s="34" customFormat="1" ht="15.75">
      <c r="B141" s="123"/>
      <c r="F141" s="930"/>
      <c r="G141" s="930"/>
      <c r="H141" s="930"/>
      <c r="I141" s="930"/>
      <c r="J141" s="930"/>
      <c r="K141" s="930"/>
      <c r="L141" s="930"/>
      <c r="M141" s="930"/>
      <c r="Q141" s="930"/>
      <c r="R141" s="930"/>
      <c r="S141" s="930"/>
      <c r="T141" s="930"/>
      <c r="U141" s="930"/>
      <c r="V141" s="930"/>
    </row>
    <row r="142" spans="2:22" s="34" customFormat="1" ht="15.75">
      <c r="B142" s="123"/>
      <c r="F142" s="930"/>
      <c r="G142" s="930"/>
      <c r="H142" s="930"/>
      <c r="I142" s="930"/>
      <c r="J142" s="930"/>
      <c r="K142" s="930"/>
      <c r="L142" s="930"/>
      <c r="M142" s="930"/>
      <c r="Q142" s="930"/>
      <c r="R142" s="930"/>
      <c r="S142" s="930"/>
      <c r="T142" s="930"/>
      <c r="U142" s="930"/>
      <c r="V142" s="930"/>
    </row>
    <row r="143" spans="1:22" s="34" customFormat="1" ht="15.75">
      <c r="A143" s="930"/>
      <c r="B143" s="930"/>
      <c r="C143" s="930"/>
      <c r="F143" s="930"/>
      <c r="G143" s="930"/>
      <c r="H143" s="930"/>
      <c r="I143" s="930"/>
      <c r="J143" s="930"/>
      <c r="K143" s="930"/>
      <c r="L143" s="930"/>
      <c r="M143" s="930"/>
      <c r="Q143" s="930"/>
      <c r="R143" s="930"/>
      <c r="S143" s="930"/>
      <c r="T143" s="930"/>
      <c r="U143" s="930"/>
      <c r="V143" s="930"/>
    </row>
    <row r="144" spans="2:22" s="34" customFormat="1" ht="15.75">
      <c r="B144" s="123"/>
      <c r="F144" s="931"/>
      <c r="G144" s="931"/>
      <c r="H144" s="931"/>
      <c r="I144" s="931"/>
      <c r="J144" s="931"/>
      <c r="K144" s="931"/>
      <c r="L144" s="931"/>
      <c r="M144" s="931"/>
      <c r="Q144" s="930"/>
      <c r="R144" s="930"/>
      <c r="S144" s="930"/>
      <c r="T144" s="930"/>
      <c r="U144" s="930"/>
      <c r="V144" s="930"/>
    </row>
    <row r="145" spans="2:22" s="34" customFormat="1" ht="15.75">
      <c r="B145" s="123"/>
      <c r="F145" s="930"/>
      <c r="G145" s="930"/>
      <c r="H145" s="930"/>
      <c r="I145" s="930"/>
      <c r="J145" s="930"/>
      <c r="K145" s="930"/>
      <c r="L145" s="930"/>
      <c r="M145" s="930"/>
      <c r="Q145" s="930"/>
      <c r="R145" s="930"/>
      <c r="S145" s="930"/>
      <c r="T145" s="930"/>
      <c r="U145" s="930"/>
      <c r="V145" s="930"/>
    </row>
    <row r="146" spans="6:22" s="34" customFormat="1" ht="15.75">
      <c r="F146" s="929"/>
      <c r="G146" s="929"/>
      <c r="H146" s="929"/>
      <c r="I146" s="929"/>
      <c r="J146" s="929"/>
      <c r="K146" s="929"/>
      <c r="L146" s="929"/>
      <c r="M146" s="929"/>
      <c r="Q146" s="929"/>
      <c r="R146" s="929"/>
      <c r="S146" s="929"/>
      <c r="T146" s="929"/>
      <c r="U146" s="929"/>
      <c r="V146" s="929"/>
    </row>
    <row r="147" spans="2:22" s="34" customFormat="1" ht="15.75">
      <c r="B147" s="65"/>
      <c r="F147" s="928"/>
      <c r="G147" s="928"/>
      <c r="H147" s="928"/>
      <c r="I147" s="928"/>
      <c r="J147" s="928"/>
      <c r="K147" s="928"/>
      <c r="L147" s="928"/>
      <c r="M147" s="928"/>
      <c r="Q147" s="928"/>
      <c r="R147" s="928"/>
      <c r="S147" s="928"/>
      <c r="T147" s="928"/>
      <c r="U147" s="928"/>
      <c r="V147" s="928"/>
    </row>
    <row r="148" spans="6:22" s="34" customFormat="1" ht="15.75">
      <c r="F148" s="929"/>
      <c r="G148" s="929"/>
      <c r="H148" s="929"/>
      <c r="I148" s="929"/>
      <c r="J148" s="929"/>
      <c r="K148" s="929"/>
      <c r="L148" s="929"/>
      <c r="M148" s="929"/>
      <c r="Q148" s="929"/>
      <c r="R148" s="929"/>
      <c r="S148" s="929"/>
      <c r="T148" s="929"/>
      <c r="U148" s="929"/>
      <c r="V148" s="929"/>
    </row>
    <row r="149" spans="2:22" s="34" customFormat="1" ht="15.75">
      <c r="B149" s="65"/>
      <c r="F149" s="928"/>
      <c r="G149" s="928"/>
      <c r="H149" s="928"/>
      <c r="I149" s="928"/>
      <c r="J149" s="928"/>
      <c r="K149" s="928"/>
      <c r="L149" s="928"/>
      <c r="M149" s="928"/>
      <c r="Q149" s="928"/>
      <c r="R149" s="928"/>
      <c r="S149" s="928"/>
      <c r="T149" s="928"/>
      <c r="U149" s="928"/>
      <c r="V149" s="928"/>
    </row>
    <row r="150" s="34" customFormat="1" ht="15.75"/>
    <row r="151" s="43" customFormat="1" ht="12.75"/>
    <row r="152" s="43" customFormat="1" ht="12.75"/>
    <row r="153" s="43" customFormat="1" ht="12.75"/>
    <row r="154" s="43" customFormat="1" ht="12.75"/>
    <row r="155" s="43" customFormat="1" ht="12.75"/>
    <row r="156" s="43" customFormat="1" ht="12.75"/>
    <row r="157" s="43" customFormat="1" ht="12.75"/>
    <row r="158" s="43" customFormat="1" ht="12.75"/>
    <row r="159" s="43" customFormat="1" ht="12.75"/>
    <row r="160" s="43" customFormat="1" ht="12.75"/>
    <row r="161" s="43" customFormat="1" ht="12.75"/>
    <row r="162" s="43" customFormat="1" ht="12.75"/>
    <row r="163" s="43" customFormat="1" ht="12.75"/>
    <row r="164" s="43" customFormat="1" ht="12.75"/>
    <row r="165" s="43" customFormat="1" ht="12.75"/>
    <row r="166" s="43" customFormat="1" ht="12.75"/>
    <row r="167" s="43" customFormat="1" ht="12.75"/>
    <row r="168" s="43" customFormat="1" ht="12.75"/>
    <row r="169" s="43" customFormat="1" ht="12.75"/>
    <row r="170" s="43" customFormat="1" ht="12.75"/>
    <row r="171" s="43" customFormat="1" ht="12.75"/>
    <row r="172" s="43" customFormat="1" ht="12.75"/>
    <row r="173" s="43" customFormat="1" ht="12.75"/>
    <row r="174" s="43" customFormat="1" ht="12.75"/>
    <row r="175" s="43" customFormat="1" ht="12.75"/>
    <row r="176" s="43" customFormat="1" ht="12.75"/>
    <row r="177" s="43" customFormat="1" ht="12.75"/>
    <row r="178" s="43" customFormat="1" ht="12.75"/>
  </sheetData>
  <sheetProtection/>
  <mergeCells count="240">
    <mergeCell ref="R113:V113"/>
    <mergeCell ref="E139:N139"/>
    <mergeCell ref="L114:P114"/>
    <mergeCell ref="R114:V114"/>
    <mergeCell ref="A117:V117"/>
    <mergeCell ref="B119:V121"/>
    <mergeCell ref="L113:P113"/>
    <mergeCell ref="F142:M142"/>
    <mergeCell ref="Q142:V142"/>
    <mergeCell ref="A143:C143"/>
    <mergeCell ref="B123:V124"/>
    <mergeCell ref="F141:M141"/>
    <mergeCell ref="Q141:V141"/>
    <mergeCell ref="F145:M145"/>
    <mergeCell ref="Q145:V145"/>
    <mergeCell ref="F143:M143"/>
    <mergeCell ref="Q143:V143"/>
    <mergeCell ref="F144:M144"/>
    <mergeCell ref="Q144:V144"/>
    <mergeCell ref="F149:M149"/>
    <mergeCell ref="Q149:V149"/>
    <mergeCell ref="F146:M146"/>
    <mergeCell ref="Q146:V146"/>
    <mergeCell ref="F147:M147"/>
    <mergeCell ref="Q147:V147"/>
    <mergeCell ref="F148:M148"/>
    <mergeCell ref="Q148:V148"/>
    <mergeCell ref="A107:J107"/>
    <mergeCell ref="L107:P107"/>
    <mergeCell ref="R107:V107"/>
    <mergeCell ref="A110:J111"/>
    <mergeCell ref="L110:P110"/>
    <mergeCell ref="Q110:Q111"/>
    <mergeCell ref="R110:V111"/>
    <mergeCell ref="L111:P111"/>
    <mergeCell ref="L112:P112"/>
    <mergeCell ref="R112:V112"/>
    <mergeCell ref="R99:V99"/>
    <mergeCell ref="R106:V106"/>
    <mergeCell ref="L108:P108"/>
    <mergeCell ref="Q108:Q109"/>
    <mergeCell ref="R108:V109"/>
    <mergeCell ref="L109:P109"/>
    <mergeCell ref="R103:V104"/>
    <mergeCell ref="L104:P104"/>
    <mergeCell ref="R105:V105"/>
    <mergeCell ref="R100:V100"/>
    <mergeCell ref="L101:P101"/>
    <mergeCell ref="R101:V101"/>
    <mergeCell ref="L102:P102"/>
    <mergeCell ref="R102:V102"/>
    <mergeCell ref="A106:J106"/>
    <mergeCell ref="L106:P106"/>
    <mergeCell ref="A105:J105"/>
    <mergeCell ref="L105:P105"/>
    <mergeCell ref="A100:J102"/>
    <mergeCell ref="L100:P100"/>
    <mergeCell ref="L103:P103"/>
    <mergeCell ref="R98:V98"/>
    <mergeCell ref="B98:D98"/>
    <mergeCell ref="L97:P97"/>
    <mergeCell ref="Q103:Q104"/>
    <mergeCell ref="E97:F97"/>
    <mergeCell ref="G97:J97"/>
    <mergeCell ref="E98:F98"/>
    <mergeCell ref="G98:J98"/>
    <mergeCell ref="L98:P98"/>
    <mergeCell ref="L99:P99"/>
    <mergeCell ref="B96:D96"/>
    <mergeCell ref="B95:D95"/>
    <mergeCell ref="E95:F95"/>
    <mergeCell ref="G95:J95"/>
    <mergeCell ref="E92:F92"/>
    <mergeCell ref="R97:V97"/>
    <mergeCell ref="R96:V96"/>
    <mergeCell ref="R95:V95"/>
    <mergeCell ref="R94:V94"/>
    <mergeCell ref="R93:V93"/>
    <mergeCell ref="B97:D97"/>
    <mergeCell ref="R91:V91"/>
    <mergeCell ref="L95:P95"/>
    <mergeCell ref="E96:F96"/>
    <mergeCell ref="G96:J96"/>
    <mergeCell ref="L96:P96"/>
    <mergeCell ref="G94:J94"/>
    <mergeCell ref="B93:D93"/>
    <mergeCell ref="E93:F93"/>
    <mergeCell ref="B94:D94"/>
    <mergeCell ref="E94:F94"/>
    <mergeCell ref="L93:P93"/>
    <mergeCell ref="L94:P94"/>
    <mergeCell ref="R90:V90"/>
    <mergeCell ref="L90:P90"/>
    <mergeCell ref="L91:P91"/>
    <mergeCell ref="G93:J93"/>
    <mergeCell ref="E91:F91"/>
    <mergeCell ref="L92:P92"/>
    <mergeCell ref="R92:V92"/>
    <mergeCell ref="B91:D91"/>
    <mergeCell ref="B92:D92"/>
    <mergeCell ref="G92:J92"/>
    <mergeCell ref="B90:D90"/>
    <mergeCell ref="E90:F90"/>
    <mergeCell ref="G90:J90"/>
    <mergeCell ref="G91:J91"/>
    <mergeCell ref="E89:F89"/>
    <mergeCell ref="G89:J89"/>
    <mergeCell ref="B89:D89"/>
    <mergeCell ref="B87:D88"/>
    <mergeCell ref="E87:F88"/>
    <mergeCell ref="G87:J88"/>
    <mergeCell ref="E4:E9"/>
    <mergeCell ref="B27:B28"/>
    <mergeCell ref="H27:H28"/>
    <mergeCell ref="I27:I28"/>
    <mergeCell ref="D4:D9"/>
    <mergeCell ref="A86:J86"/>
    <mergeCell ref="A77:A79"/>
    <mergeCell ref="F39:F40"/>
    <mergeCell ref="F4:F9"/>
    <mergeCell ref="I4:I9"/>
    <mergeCell ref="J27:J28"/>
    <mergeCell ref="M27:M28"/>
    <mergeCell ref="G4:G9"/>
    <mergeCell ref="T27:T28"/>
    <mergeCell ref="A27:A28"/>
    <mergeCell ref="C27:C28"/>
    <mergeCell ref="D27:D28"/>
    <mergeCell ref="K27:K28"/>
    <mergeCell ref="E27:E28"/>
    <mergeCell ref="F27:F28"/>
    <mergeCell ref="T5:T9"/>
    <mergeCell ref="U5:U9"/>
    <mergeCell ref="U4:V4"/>
    <mergeCell ref="P39:P40"/>
    <mergeCell ref="N39:N40"/>
    <mergeCell ref="G39:G40"/>
    <mergeCell ref="J39:J40"/>
    <mergeCell ref="L5:L9"/>
    <mergeCell ref="S27:S28"/>
    <mergeCell ref="S5:S9"/>
    <mergeCell ref="Q5:Q9"/>
    <mergeCell ref="R5:R9"/>
    <mergeCell ref="P5:P9"/>
    <mergeCell ref="A1:V1"/>
    <mergeCell ref="A3:A9"/>
    <mergeCell ref="B3:B9"/>
    <mergeCell ref="C3:F3"/>
    <mergeCell ref="G3:N3"/>
    <mergeCell ref="N4:N9"/>
    <mergeCell ref="O5:O9"/>
    <mergeCell ref="B12:V12"/>
    <mergeCell ref="C4:C9"/>
    <mergeCell ref="D53:D54"/>
    <mergeCell ref="U27:U28"/>
    <mergeCell ref="O3:V3"/>
    <mergeCell ref="K4:M4"/>
    <mergeCell ref="V5:V9"/>
    <mergeCell ref="J4:J9"/>
    <mergeCell ref="S4:T4"/>
    <mergeCell ref="N27:N28"/>
    <mergeCell ref="O39:O40"/>
    <mergeCell ref="T39:T40"/>
    <mergeCell ref="K53:K54"/>
    <mergeCell ref="O4:P4"/>
    <mergeCell ref="G53:G54"/>
    <mergeCell ref="J53:J54"/>
    <mergeCell ref="H53:H54"/>
    <mergeCell ref="I53:I54"/>
    <mergeCell ref="B29:V29"/>
    <mergeCell ref="D39:D40"/>
    <mergeCell ref="A53:A54"/>
    <mergeCell ref="E53:E54"/>
    <mergeCell ref="B53:B54"/>
    <mergeCell ref="A39:A40"/>
    <mergeCell ref="B39:B40"/>
    <mergeCell ref="C39:C40"/>
    <mergeCell ref="E39:E40"/>
    <mergeCell ref="B41:V41"/>
    <mergeCell ref="Q39:Q40"/>
    <mergeCell ref="M53:M54"/>
    <mergeCell ref="H4:H9"/>
    <mergeCell ref="K5:K9"/>
    <mergeCell ref="M5:M9"/>
    <mergeCell ref="S39:S40"/>
    <mergeCell ref="G27:G28"/>
    <mergeCell ref="R27:R28"/>
    <mergeCell ref="Q4:R4"/>
    <mergeCell ref="H39:H40"/>
    <mergeCell ref="M39:M40"/>
    <mergeCell ref="K39:K40"/>
    <mergeCell ref="V27:V28"/>
    <mergeCell ref="I39:I40"/>
    <mergeCell ref="P27:P28"/>
    <mergeCell ref="Q27:Q28"/>
    <mergeCell ref="U39:U40"/>
    <mergeCell ref="L27:L28"/>
    <mergeCell ref="O27:O28"/>
    <mergeCell ref="V39:V40"/>
    <mergeCell ref="L39:L40"/>
    <mergeCell ref="R39:R40"/>
    <mergeCell ref="M77:M79"/>
    <mergeCell ref="V53:V54"/>
    <mergeCell ref="S53:S54"/>
    <mergeCell ref="T53:T54"/>
    <mergeCell ref="U53:U54"/>
    <mergeCell ref="R53:R54"/>
    <mergeCell ref="Q53:Q54"/>
    <mergeCell ref="V77:V79"/>
    <mergeCell ref="N53:N54"/>
    <mergeCell ref="L53:L54"/>
    <mergeCell ref="K86:V86"/>
    <mergeCell ref="T77:T79"/>
    <mergeCell ref="U77:U79"/>
    <mergeCell ref="S77:S79"/>
    <mergeCell ref="R77:R79"/>
    <mergeCell ref="P77:P79"/>
    <mergeCell ref="Q77:Q79"/>
    <mergeCell ref="K77:K79"/>
    <mergeCell ref="B55:V55"/>
    <mergeCell ref="H77:H79"/>
    <mergeCell ref="I77:I79"/>
    <mergeCell ref="J77:J79"/>
    <mergeCell ref="Q89:V89"/>
    <mergeCell ref="K87:K89"/>
    <mergeCell ref="L87:V88"/>
    <mergeCell ref="L89:P89"/>
    <mergeCell ref="N77:N79"/>
    <mergeCell ref="O77:O79"/>
    <mergeCell ref="L77:L79"/>
    <mergeCell ref="B77:B79"/>
    <mergeCell ref="C77:C79"/>
    <mergeCell ref="D77:D79"/>
    <mergeCell ref="F53:F54"/>
    <mergeCell ref="O53:O54"/>
    <mergeCell ref="P53:P54"/>
    <mergeCell ref="C53:C54"/>
    <mergeCell ref="F77:F79"/>
    <mergeCell ref="G77:G79"/>
    <mergeCell ref="E77:E79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  <rowBreaks count="3" manualBreakCount="3">
    <brk id="40" max="21" man="1"/>
    <brk id="71" max="21" man="1"/>
    <brk id="114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39"/>
  <sheetViews>
    <sheetView zoomScale="75" zoomScaleNormal="75" zoomScalePageLayoutView="0" workbookViewId="0" topLeftCell="A1">
      <selection activeCell="O3" sqref="O3:AL3"/>
    </sheetView>
  </sheetViews>
  <sheetFormatPr defaultColWidth="9.00390625" defaultRowHeight="12.75"/>
  <cols>
    <col min="1" max="1" width="4.875" style="12" customWidth="1"/>
    <col min="2" max="38" width="3.375" style="12" customWidth="1"/>
    <col min="39" max="39" width="4.00390625" style="12" customWidth="1"/>
    <col min="40" max="51" width="3.375" style="12" customWidth="1"/>
    <col min="52" max="52" width="3.875" style="12" customWidth="1"/>
    <col min="53" max="53" width="4.375" style="12" customWidth="1"/>
    <col min="54" max="54" width="4.125" style="0" customWidth="1"/>
  </cols>
  <sheetData>
    <row r="1" spans="1:54" ht="18.75">
      <c r="A1" s="786" t="s">
        <v>251</v>
      </c>
      <c r="B1" s="786"/>
      <c r="C1" s="786"/>
      <c r="D1" s="786"/>
      <c r="E1" s="786"/>
      <c r="F1" s="786"/>
      <c r="G1" s="786"/>
      <c r="H1" s="786"/>
      <c r="O1" s="795" t="s">
        <v>62</v>
      </c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795"/>
      <c r="AH1" s="795"/>
      <c r="AI1" s="795"/>
      <c r="AJ1" s="795"/>
      <c r="AK1" s="795"/>
      <c r="AL1" s="795"/>
      <c r="AS1" s="785" t="s">
        <v>246</v>
      </c>
      <c r="AT1" s="785"/>
      <c r="AU1" s="785"/>
      <c r="AV1" s="785"/>
      <c r="AW1" s="785"/>
      <c r="AX1" s="785"/>
      <c r="AY1" s="785"/>
      <c r="AZ1" s="785"/>
      <c r="BA1" s="785"/>
      <c r="BB1" s="785"/>
    </row>
    <row r="2" spans="1:54" ht="32.25" customHeight="1">
      <c r="A2" s="786"/>
      <c r="B2" s="786"/>
      <c r="C2" s="786"/>
      <c r="D2" s="786"/>
      <c r="E2" s="786"/>
      <c r="F2" s="786"/>
      <c r="G2" s="786"/>
      <c r="H2" s="786"/>
      <c r="O2" s="796" t="s">
        <v>254</v>
      </c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  <c r="AF2" s="796"/>
      <c r="AG2" s="796"/>
      <c r="AH2" s="796"/>
      <c r="AI2" s="796"/>
      <c r="AJ2" s="796"/>
      <c r="AK2" s="796"/>
      <c r="AL2" s="796"/>
      <c r="AS2" s="785" t="s">
        <v>245</v>
      </c>
      <c r="AT2" s="785"/>
      <c r="AU2" s="785"/>
      <c r="AV2" s="785"/>
      <c r="AW2" s="785"/>
      <c r="AX2" s="785"/>
      <c r="AY2" s="785"/>
      <c r="AZ2" s="785"/>
      <c r="BA2" s="785"/>
      <c r="BB2" s="70"/>
    </row>
    <row r="3" spans="1:54" ht="24" customHeight="1">
      <c r="A3" s="786"/>
      <c r="B3" s="786"/>
      <c r="C3" s="786"/>
      <c r="D3" s="786"/>
      <c r="E3" s="786"/>
      <c r="F3" s="786"/>
      <c r="G3" s="786"/>
      <c r="H3" s="786"/>
      <c r="O3" s="797" t="s">
        <v>215</v>
      </c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797"/>
      <c r="AH3" s="797"/>
      <c r="AI3" s="797"/>
      <c r="AJ3" s="797"/>
      <c r="AK3" s="797"/>
      <c r="AL3" s="797"/>
      <c r="AS3" s="3"/>
      <c r="BB3" s="3"/>
    </row>
    <row r="4" spans="1:54" ht="22.5" customHeight="1">
      <c r="A4" s="785" t="s">
        <v>69</v>
      </c>
      <c r="B4" s="785"/>
      <c r="C4" s="785"/>
      <c r="D4" s="785"/>
      <c r="E4" s="785"/>
      <c r="F4" s="785"/>
      <c r="G4" s="785"/>
      <c r="H4" s="785"/>
      <c r="I4" s="785"/>
      <c r="J4" s="785"/>
      <c r="AS4" s="786" t="s">
        <v>244</v>
      </c>
      <c r="AT4" s="786"/>
      <c r="AU4" s="786"/>
      <c r="AV4" s="786"/>
      <c r="AW4" s="786"/>
      <c r="AX4" s="786"/>
      <c r="AY4" s="786"/>
      <c r="AZ4" s="786"/>
      <c r="BA4" s="786"/>
      <c r="BB4" s="786"/>
    </row>
    <row r="5" spans="1:54" ht="17.25" customHeight="1" thickBot="1">
      <c r="A5" s="20"/>
      <c r="B5" s="20"/>
      <c r="C5" s="20"/>
      <c r="D5" s="20"/>
      <c r="E5" s="20"/>
      <c r="F5" s="20"/>
      <c r="G5" s="20"/>
      <c r="H5" s="20"/>
      <c r="O5" s="787" t="s">
        <v>63</v>
      </c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S5" s="786" t="s">
        <v>247</v>
      </c>
      <c r="AT5" s="786"/>
      <c r="AU5" s="786"/>
      <c r="AV5" s="786"/>
      <c r="AW5" s="786"/>
      <c r="AX5" s="786"/>
      <c r="AY5" s="786"/>
      <c r="AZ5" s="786"/>
      <c r="BA5" s="786"/>
      <c r="BB5" s="786"/>
    </row>
    <row r="6" spans="1:54" ht="28.5" customHeight="1">
      <c r="A6" s="21" t="s">
        <v>73</v>
      </c>
      <c r="O6" s="788" t="s">
        <v>243</v>
      </c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S6" s="786"/>
      <c r="AT6" s="786"/>
      <c r="AU6" s="786"/>
      <c r="AV6" s="786"/>
      <c r="AW6" s="786"/>
      <c r="AX6" s="786"/>
      <c r="AY6" s="786"/>
      <c r="AZ6" s="786"/>
      <c r="BA6" s="786"/>
      <c r="BB6" s="786"/>
    </row>
    <row r="7" spans="1:54" ht="35.25" customHeight="1">
      <c r="A7" s="21"/>
      <c r="O7" s="793" t="s">
        <v>248</v>
      </c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3"/>
      <c r="AS7" s="784" t="s">
        <v>187</v>
      </c>
      <c r="AT7" s="784"/>
      <c r="AU7" s="784"/>
      <c r="AV7" s="784"/>
      <c r="AW7" s="784"/>
      <c r="AX7" s="784"/>
      <c r="AY7" s="784"/>
      <c r="AZ7" s="784"/>
      <c r="BA7" s="784"/>
      <c r="BB7" s="784"/>
    </row>
    <row r="8" spans="1:45" ht="27" customHeight="1">
      <c r="A8" s="21"/>
      <c r="O8" s="789" t="s">
        <v>216</v>
      </c>
      <c r="P8" s="789"/>
      <c r="Q8" s="789"/>
      <c r="R8" s="789"/>
      <c r="S8" s="789"/>
      <c r="T8" s="789"/>
      <c r="U8" s="789"/>
      <c r="V8" s="789"/>
      <c r="W8" s="789"/>
      <c r="X8" s="789"/>
      <c r="Y8" s="789"/>
      <c r="Z8" s="789"/>
      <c r="AA8" s="789"/>
      <c r="AB8" s="789"/>
      <c r="AC8" s="789"/>
      <c r="AD8" s="789"/>
      <c r="AE8" s="789"/>
      <c r="AF8" s="789"/>
      <c r="AG8" s="789"/>
      <c r="AH8" s="789"/>
      <c r="AI8" s="789"/>
      <c r="AJ8" s="789"/>
      <c r="AK8" s="789"/>
      <c r="AL8" s="789"/>
      <c r="AS8" s="21"/>
    </row>
    <row r="9" spans="1:45" ht="27.75" customHeight="1">
      <c r="A9" s="21"/>
      <c r="O9" s="789" t="s">
        <v>217</v>
      </c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S9" s="21"/>
    </row>
    <row r="11" spans="1:38" ht="21" customHeight="1">
      <c r="A11" s="20"/>
      <c r="O11" s="794" t="s">
        <v>199</v>
      </c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4"/>
      <c r="AA11" s="794"/>
      <c r="AB11" s="794"/>
      <c r="AC11" s="794"/>
      <c r="AD11" s="794"/>
      <c r="AE11" s="794"/>
      <c r="AF11" s="794"/>
      <c r="AG11" s="794"/>
      <c r="AH11" s="794"/>
      <c r="AI11" s="794"/>
      <c r="AJ11" s="794"/>
      <c r="AK11" s="794"/>
      <c r="AL11" s="794"/>
    </row>
    <row r="12" spans="1:38" ht="21" customHeight="1">
      <c r="A12" s="20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</row>
    <row r="13" spans="1:53" s="22" customFormat="1" ht="25.5">
      <c r="A13" s="746" t="s">
        <v>64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  <c r="AN13" s="746"/>
      <c r="AO13" s="746"/>
      <c r="AP13" s="746"/>
      <c r="AQ13" s="746"/>
      <c r="AR13" s="746"/>
      <c r="AS13" s="746"/>
      <c r="AT13" s="746"/>
      <c r="AU13" s="746"/>
      <c r="AV13" s="746"/>
      <c r="AW13" s="746"/>
      <c r="AX13" s="746"/>
      <c r="AY13" s="746"/>
      <c r="AZ13" s="746"/>
      <c r="BA13" s="746"/>
    </row>
    <row r="14" ht="9" customHeight="1" thickBot="1"/>
    <row r="15" spans="1:53" s="13" customFormat="1" ht="20.25" customHeight="1">
      <c r="A15" s="790" t="s">
        <v>61</v>
      </c>
      <c r="B15" s="762" t="s">
        <v>38</v>
      </c>
      <c r="C15" s="763"/>
      <c r="D15" s="763"/>
      <c r="E15" s="777"/>
      <c r="F15" s="767" t="s">
        <v>39</v>
      </c>
      <c r="G15" s="762" t="s">
        <v>40</v>
      </c>
      <c r="H15" s="763"/>
      <c r="I15" s="777"/>
      <c r="J15" s="767" t="s">
        <v>41</v>
      </c>
      <c r="K15" s="762" t="s">
        <v>42</v>
      </c>
      <c r="L15" s="763"/>
      <c r="M15" s="763"/>
      <c r="N15" s="777"/>
      <c r="O15" s="762" t="s">
        <v>43</v>
      </c>
      <c r="P15" s="763"/>
      <c r="Q15" s="763"/>
      <c r="R15" s="777"/>
      <c r="S15" s="767" t="s">
        <v>44</v>
      </c>
      <c r="T15" s="762" t="s">
        <v>45</v>
      </c>
      <c r="U15" s="763"/>
      <c r="V15" s="777"/>
      <c r="W15" s="767" t="s">
        <v>46</v>
      </c>
      <c r="X15" s="762" t="s">
        <v>47</v>
      </c>
      <c r="Y15" s="763"/>
      <c r="Z15" s="777"/>
      <c r="AA15" s="767" t="s">
        <v>48</v>
      </c>
      <c r="AB15" s="762" t="s">
        <v>49</v>
      </c>
      <c r="AC15" s="763"/>
      <c r="AD15" s="763"/>
      <c r="AE15" s="777"/>
      <c r="AF15" s="767" t="s">
        <v>50</v>
      </c>
      <c r="AG15" s="762" t="s">
        <v>51</v>
      </c>
      <c r="AH15" s="763"/>
      <c r="AI15" s="777"/>
      <c r="AJ15" s="767" t="s">
        <v>52</v>
      </c>
      <c r="AK15" s="762" t="s">
        <v>53</v>
      </c>
      <c r="AL15" s="763"/>
      <c r="AM15" s="763"/>
      <c r="AN15" s="777"/>
      <c r="AO15" s="762" t="s">
        <v>54</v>
      </c>
      <c r="AP15" s="763"/>
      <c r="AQ15" s="763"/>
      <c r="AR15" s="777"/>
      <c r="AS15" s="767" t="s">
        <v>55</v>
      </c>
      <c r="AT15" s="762" t="s">
        <v>56</v>
      </c>
      <c r="AU15" s="763"/>
      <c r="AV15" s="777"/>
      <c r="AW15" s="767" t="s">
        <v>57</v>
      </c>
      <c r="AX15" s="762" t="s">
        <v>58</v>
      </c>
      <c r="AY15" s="763"/>
      <c r="AZ15" s="763"/>
      <c r="BA15" s="764"/>
    </row>
    <row r="16" spans="1:53" s="13" customFormat="1" ht="25.5" customHeight="1">
      <c r="A16" s="791"/>
      <c r="B16" s="23">
        <v>1</v>
      </c>
      <c r="C16" s="24">
        <v>8</v>
      </c>
      <c r="D16" s="23">
        <v>15</v>
      </c>
      <c r="E16" s="24">
        <v>22</v>
      </c>
      <c r="F16" s="768"/>
      <c r="G16" s="23">
        <v>6</v>
      </c>
      <c r="H16" s="24">
        <v>13</v>
      </c>
      <c r="I16" s="23">
        <v>20</v>
      </c>
      <c r="J16" s="768"/>
      <c r="K16" s="23">
        <v>3</v>
      </c>
      <c r="L16" s="24">
        <v>10</v>
      </c>
      <c r="M16" s="23">
        <v>17</v>
      </c>
      <c r="N16" s="47">
        <v>24</v>
      </c>
      <c r="O16" s="24">
        <v>1</v>
      </c>
      <c r="P16" s="23">
        <v>8</v>
      </c>
      <c r="Q16" s="24">
        <v>15</v>
      </c>
      <c r="R16" s="23">
        <v>22</v>
      </c>
      <c r="S16" s="768"/>
      <c r="T16" s="23">
        <v>5</v>
      </c>
      <c r="U16" s="24">
        <v>12</v>
      </c>
      <c r="V16" s="23">
        <v>19</v>
      </c>
      <c r="W16" s="768"/>
      <c r="X16" s="23">
        <v>2</v>
      </c>
      <c r="Y16" s="24">
        <v>9</v>
      </c>
      <c r="Z16" s="23">
        <v>16</v>
      </c>
      <c r="AA16" s="768"/>
      <c r="AB16" s="23">
        <v>2</v>
      </c>
      <c r="AC16" s="24">
        <v>9</v>
      </c>
      <c r="AD16" s="23">
        <v>16</v>
      </c>
      <c r="AE16" s="24">
        <v>23</v>
      </c>
      <c r="AF16" s="768"/>
      <c r="AG16" s="23">
        <v>6</v>
      </c>
      <c r="AH16" s="24">
        <v>13</v>
      </c>
      <c r="AI16" s="23">
        <v>20</v>
      </c>
      <c r="AJ16" s="768"/>
      <c r="AK16" s="23">
        <v>4</v>
      </c>
      <c r="AL16" s="24">
        <v>11</v>
      </c>
      <c r="AM16" s="23">
        <v>18</v>
      </c>
      <c r="AN16" s="24">
        <v>25</v>
      </c>
      <c r="AO16" s="23">
        <v>1</v>
      </c>
      <c r="AP16" s="24">
        <v>8</v>
      </c>
      <c r="AQ16" s="23">
        <v>15</v>
      </c>
      <c r="AR16" s="24">
        <v>22</v>
      </c>
      <c r="AS16" s="768"/>
      <c r="AT16" s="23">
        <v>6</v>
      </c>
      <c r="AU16" s="24">
        <v>13</v>
      </c>
      <c r="AV16" s="23">
        <v>20</v>
      </c>
      <c r="AW16" s="768"/>
      <c r="AX16" s="23">
        <v>3</v>
      </c>
      <c r="AY16" s="24">
        <v>10</v>
      </c>
      <c r="AZ16" s="23">
        <v>17</v>
      </c>
      <c r="BA16" s="25">
        <v>24</v>
      </c>
    </row>
    <row r="17" spans="1:53" s="13" customFormat="1" ht="25.5" customHeight="1" thickBot="1">
      <c r="A17" s="792"/>
      <c r="B17" s="23">
        <v>7</v>
      </c>
      <c r="C17" s="38">
        <v>14</v>
      </c>
      <c r="D17" s="23">
        <v>21</v>
      </c>
      <c r="E17" s="38">
        <v>28</v>
      </c>
      <c r="F17" s="769"/>
      <c r="G17" s="23">
        <v>12</v>
      </c>
      <c r="H17" s="38">
        <v>19</v>
      </c>
      <c r="I17" s="23">
        <v>26</v>
      </c>
      <c r="J17" s="769"/>
      <c r="K17" s="23">
        <v>9</v>
      </c>
      <c r="L17" s="38">
        <v>16</v>
      </c>
      <c r="M17" s="23">
        <v>23</v>
      </c>
      <c r="N17" s="48">
        <v>30</v>
      </c>
      <c r="O17" s="38">
        <v>7</v>
      </c>
      <c r="P17" s="23">
        <v>14</v>
      </c>
      <c r="Q17" s="38">
        <v>21</v>
      </c>
      <c r="R17" s="23">
        <v>28</v>
      </c>
      <c r="S17" s="769"/>
      <c r="T17" s="23">
        <v>11</v>
      </c>
      <c r="U17" s="38">
        <v>18</v>
      </c>
      <c r="V17" s="23">
        <v>25</v>
      </c>
      <c r="W17" s="769"/>
      <c r="X17" s="23">
        <v>8</v>
      </c>
      <c r="Y17" s="38">
        <v>15</v>
      </c>
      <c r="Z17" s="23">
        <v>22</v>
      </c>
      <c r="AA17" s="769"/>
      <c r="AB17" s="23">
        <v>8</v>
      </c>
      <c r="AC17" s="38">
        <v>15</v>
      </c>
      <c r="AD17" s="23">
        <v>22</v>
      </c>
      <c r="AE17" s="38">
        <v>29</v>
      </c>
      <c r="AF17" s="769"/>
      <c r="AG17" s="23">
        <v>12</v>
      </c>
      <c r="AH17" s="38">
        <v>19</v>
      </c>
      <c r="AI17" s="23">
        <v>26</v>
      </c>
      <c r="AJ17" s="769"/>
      <c r="AK17" s="23">
        <v>10</v>
      </c>
      <c r="AL17" s="38">
        <v>17</v>
      </c>
      <c r="AM17" s="23">
        <v>24</v>
      </c>
      <c r="AN17" s="38">
        <v>31</v>
      </c>
      <c r="AO17" s="23">
        <v>7</v>
      </c>
      <c r="AP17" s="38">
        <v>14</v>
      </c>
      <c r="AQ17" s="23">
        <v>21</v>
      </c>
      <c r="AR17" s="38">
        <v>28</v>
      </c>
      <c r="AS17" s="769"/>
      <c r="AT17" s="23">
        <v>12</v>
      </c>
      <c r="AU17" s="38">
        <v>19</v>
      </c>
      <c r="AV17" s="23">
        <v>26</v>
      </c>
      <c r="AW17" s="769"/>
      <c r="AX17" s="23">
        <v>9</v>
      </c>
      <c r="AY17" s="38">
        <v>16</v>
      </c>
      <c r="AZ17" s="23">
        <v>23</v>
      </c>
      <c r="BA17" s="39">
        <v>31</v>
      </c>
    </row>
    <row r="18" spans="1:53" ht="26.25" customHeight="1">
      <c r="A18" s="126" t="s">
        <v>75</v>
      </c>
      <c r="B18" s="73"/>
      <c r="C18" s="73"/>
      <c r="D18" s="73"/>
      <c r="E18" s="73"/>
      <c r="F18" s="73"/>
      <c r="G18" s="73"/>
      <c r="H18" s="73"/>
      <c r="I18" s="73"/>
      <c r="J18" s="73"/>
      <c r="K18" s="127">
        <v>17</v>
      </c>
      <c r="L18" s="73"/>
      <c r="M18" s="73"/>
      <c r="N18" s="73"/>
      <c r="O18" s="73"/>
      <c r="P18" s="73"/>
      <c r="Q18" s="73"/>
      <c r="R18" s="73"/>
      <c r="S18" s="73" t="s">
        <v>70</v>
      </c>
      <c r="T18" s="73" t="s">
        <v>70</v>
      </c>
      <c r="U18" s="73"/>
      <c r="V18" s="73"/>
      <c r="W18" s="73"/>
      <c r="X18" s="73"/>
      <c r="Y18" s="73"/>
      <c r="Z18" s="127">
        <v>22</v>
      </c>
      <c r="AA18" s="73"/>
      <c r="AB18" s="73"/>
      <c r="AC18" s="128"/>
      <c r="AD18" s="73"/>
      <c r="AE18" s="15"/>
      <c r="AF18" s="129"/>
      <c r="AG18" s="73"/>
      <c r="AH18" s="73"/>
      <c r="AI18" s="73"/>
      <c r="AJ18" s="73"/>
      <c r="AK18" s="73"/>
      <c r="AL18" s="73"/>
      <c r="AM18" s="73"/>
      <c r="AN18" s="73"/>
      <c r="AO18" s="73"/>
      <c r="AP18" s="130"/>
      <c r="AQ18" s="130" t="s">
        <v>77</v>
      </c>
      <c r="AR18" s="130" t="s">
        <v>77</v>
      </c>
      <c r="AS18" s="130" t="s">
        <v>77</v>
      </c>
      <c r="AT18" s="73" t="s">
        <v>70</v>
      </c>
      <c r="AU18" s="73" t="s">
        <v>70</v>
      </c>
      <c r="AV18" s="73" t="s">
        <v>70</v>
      </c>
      <c r="AW18" s="73" t="s">
        <v>70</v>
      </c>
      <c r="AX18" s="73" t="s">
        <v>70</v>
      </c>
      <c r="AY18" s="73" t="s">
        <v>70</v>
      </c>
      <c r="AZ18" s="73" t="s">
        <v>70</v>
      </c>
      <c r="BA18" s="131" t="s">
        <v>70</v>
      </c>
    </row>
    <row r="19" spans="1:53" s="19" customFormat="1" ht="26.25" customHeight="1">
      <c r="A19" s="132" t="s">
        <v>76</v>
      </c>
      <c r="B19" s="133"/>
      <c r="C19" s="134"/>
      <c r="D19" s="134"/>
      <c r="E19" s="134"/>
      <c r="F19" s="134"/>
      <c r="G19" s="134"/>
      <c r="H19" s="135"/>
      <c r="I19" s="134"/>
      <c r="J19" s="133"/>
      <c r="K19" s="136">
        <v>18</v>
      </c>
      <c r="L19" s="133"/>
      <c r="M19" s="133"/>
      <c r="N19" s="133"/>
      <c r="O19" s="133"/>
      <c r="P19" s="133"/>
      <c r="Q19" s="133"/>
      <c r="S19" s="133"/>
      <c r="T19" s="133" t="s">
        <v>70</v>
      </c>
      <c r="U19" s="133" t="s">
        <v>70</v>
      </c>
      <c r="V19" s="109">
        <v>0</v>
      </c>
      <c r="W19" s="109">
        <v>0</v>
      </c>
      <c r="X19" s="133"/>
      <c r="Y19" s="133"/>
      <c r="Z19" s="137">
        <v>18</v>
      </c>
      <c r="AA19" s="133"/>
      <c r="AB19" s="133"/>
      <c r="AC19" s="133"/>
      <c r="AD19" s="138"/>
      <c r="AE19" s="138"/>
      <c r="AF19" s="133"/>
      <c r="AG19" s="133"/>
      <c r="AH19" s="133"/>
      <c r="AI19" s="133"/>
      <c r="AJ19" s="133"/>
      <c r="AK19" s="133"/>
      <c r="AL19" s="133"/>
      <c r="AM19" s="133"/>
      <c r="AN19" s="133"/>
      <c r="AP19" s="133">
        <v>0</v>
      </c>
      <c r="AQ19" s="133">
        <v>0</v>
      </c>
      <c r="AR19" s="133" t="s">
        <v>70</v>
      </c>
      <c r="AS19" s="109" t="s">
        <v>70</v>
      </c>
      <c r="AT19" s="109" t="s">
        <v>70</v>
      </c>
      <c r="AU19" s="109" t="s">
        <v>70</v>
      </c>
      <c r="AV19" s="109" t="s">
        <v>70</v>
      </c>
      <c r="AW19" s="109" t="s">
        <v>70</v>
      </c>
      <c r="AX19" s="109" t="s">
        <v>70</v>
      </c>
      <c r="AY19" s="109" t="s">
        <v>70</v>
      </c>
      <c r="AZ19" s="109" t="s">
        <v>70</v>
      </c>
      <c r="BA19" s="139" t="s">
        <v>70</v>
      </c>
    </row>
    <row r="20" spans="1:53" s="19" customFormat="1" ht="26.25" customHeight="1">
      <c r="A20" s="132" t="s">
        <v>59</v>
      </c>
      <c r="B20" s="133"/>
      <c r="C20" s="134"/>
      <c r="D20" s="134"/>
      <c r="E20" s="134"/>
      <c r="F20" s="135"/>
      <c r="G20" s="134"/>
      <c r="H20" s="134"/>
      <c r="I20" s="134"/>
      <c r="J20" s="140"/>
      <c r="K20" s="136">
        <v>12</v>
      </c>
      <c r="L20" s="133"/>
      <c r="N20" s="140">
        <v>0</v>
      </c>
      <c r="O20" s="133">
        <v>0</v>
      </c>
      <c r="P20" s="141" t="s">
        <v>218</v>
      </c>
      <c r="Q20" s="109" t="s">
        <v>70</v>
      </c>
      <c r="R20" s="109"/>
      <c r="S20" s="133"/>
      <c r="T20" s="141"/>
      <c r="U20" s="133"/>
      <c r="V20" s="135"/>
      <c r="W20" s="133"/>
      <c r="X20" s="133"/>
      <c r="Y20" s="133"/>
      <c r="Z20" s="137">
        <v>13</v>
      </c>
      <c r="AA20" s="133"/>
      <c r="AB20" s="133"/>
      <c r="AC20" s="133"/>
      <c r="AD20" s="161"/>
      <c r="AE20" s="133" t="s">
        <v>218</v>
      </c>
      <c r="AF20" s="133" t="s">
        <v>78</v>
      </c>
      <c r="AG20" s="133" t="s">
        <v>78</v>
      </c>
      <c r="AH20" s="133" t="s">
        <v>78</v>
      </c>
      <c r="AI20" s="133" t="s">
        <v>78</v>
      </c>
      <c r="AJ20" s="133" t="s">
        <v>71</v>
      </c>
      <c r="AK20" s="133" t="s">
        <v>71</v>
      </c>
      <c r="AL20" s="133" t="s">
        <v>71</v>
      </c>
      <c r="AM20" s="133" t="s">
        <v>71</v>
      </c>
      <c r="AN20" s="133" t="s">
        <v>71</v>
      </c>
      <c r="AO20" s="133" t="s">
        <v>71</v>
      </c>
      <c r="AP20" s="133" t="s">
        <v>71</v>
      </c>
      <c r="AQ20" s="133" t="s">
        <v>71</v>
      </c>
      <c r="AR20" s="109" t="s">
        <v>70</v>
      </c>
      <c r="AS20" s="109" t="s">
        <v>70</v>
      </c>
      <c r="AT20" s="109" t="s">
        <v>70</v>
      </c>
      <c r="AU20" s="109" t="s">
        <v>70</v>
      </c>
      <c r="AV20" s="109" t="s">
        <v>70</v>
      </c>
      <c r="AW20" s="109" t="s">
        <v>70</v>
      </c>
      <c r="AX20" s="109" t="s">
        <v>70</v>
      </c>
      <c r="AY20" s="109" t="s">
        <v>70</v>
      </c>
      <c r="AZ20" s="109" t="s">
        <v>70</v>
      </c>
      <c r="BA20" s="139" t="s">
        <v>70</v>
      </c>
    </row>
    <row r="21" spans="1:53" s="19" customFormat="1" ht="26.25" customHeight="1" thickBot="1">
      <c r="A21" s="142" t="s">
        <v>60</v>
      </c>
      <c r="B21" s="143"/>
      <c r="C21" s="144"/>
      <c r="D21" s="144"/>
      <c r="E21" s="144"/>
      <c r="F21" s="144"/>
      <c r="G21" s="144"/>
      <c r="H21" s="144"/>
      <c r="I21" s="145"/>
      <c r="J21" s="146"/>
      <c r="K21" s="147">
        <v>10</v>
      </c>
      <c r="L21" s="143" t="s">
        <v>77</v>
      </c>
      <c r="M21" s="143" t="s">
        <v>71</v>
      </c>
      <c r="N21" s="143" t="s">
        <v>71</v>
      </c>
      <c r="O21" s="143" t="s">
        <v>71</v>
      </c>
      <c r="P21" s="149"/>
      <c r="Q21" s="149"/>
      <c r="R21" s="149"/>
      <c r="S21" s="149"/>
      <c r="T21" s="149"/>
      <c r="U21" s="149"/>
      <c r="V21" s="149"/>
      <c r="W21" s="149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8"/>
      <c r="AL21" s="148"/>
      <c r="AM21" s="148"/>
      <c r="AN21" s="148"/>
      <c r="AO21" s="148"/>
      <c r="AP21" s="148"/>
      <c r="AQ21" s="148"/>
      <c r="AR21" s="143"/>
      <c r="AS21" s="143"/>
      <c r="AT21" s="143"/>
      <c r="AU21" s="143"/>
      <c r="AV21" s="143"/>
      <c r="AW21" s="143"/>
      <c r="AX21" s="143"/>
      <c r="AY21" s="143"/>
      <c r="AZ21" s="143"/>
      <c r="BA21" s="150"/>
    </row>
    <row r="22" spans="1:53" ht="13.5" customHeight="1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7" s="27" customFormat="1" ht="18.75">
      <c r="A23" s="17" t="s">
        <v>65</v>
      </c>
      <c r="B23" s="17"/>
      <c r="C23" s="17"/>
      <c r="D23" s="17"/>
      <c r="E23" s="151"/>
      <c r="F23" s="747" t="s">
        <v>188</v>
      </c>
      <c r="G23" s="747"/>
      <c r="H23" s="747"/>
      <c r="I23" s="747"/>
      <c r="J23" s="151"/>
      <c r="K23" s="739" t="s">
        <v>80</v>
      </c>
      <c r="L23" s="739"/>
      <c r="M23" s="739"/>
      <c r="N23" s="739"/>
      <c r="O23" s="739"/>
      <c r="P23" s="151"/>
      <c r="Q23" s="747" t="s">
        <v>35</v>
      </c>
      <c r="R23" s="747"/>
      <c r="S23" s="747"/>
      <c r="T23" s="747"/>
      <c r="U23" s="747"/>
      <c r="V23" s="747"/>
      <c r="W23" s="747"/>
      <c r="X23" s="151"/>
      <c r="Y23" s="17"/>
      <c r="Z23" s="739" t="s">
        <v>68</v>
      </c>
      <c r="AA23" s="739"/>
      <c r="AB23" s="739"/>
      <c r="AC23" s="17"/>
      <c r="AD23" s="747" t="s">
        <v>81</v>
      </c>
      <c r="AE23" s="747"/>
      <c r="AF23" s="747"/>
      <c r="AG23" s="747"/>
      <c r="AH23" s="151"/>
      <c r="AI23" s="747" t="s">
        <v>83</v>
      </c>
      <c r="AJ23" s="747"/>
      <c r="AK23" s="747"/>
      <c r="AL23" s="747"/>
      <c r="AM23" s="747"/>
      <c r="AN23" s="17"/>
      <c r="AO23" s="739" t="s">
        <v>84</v>
      </c>
      <c r="AP23" s="739"/>
      <c r="AQ23" s="739"/>
      <c r="AR23" s="739"/>
      <c r="AS23" s="739"/>
      <c r="AT23" s="739"/>
      <c r="AU23" s="739"/>
      <c r="AV23" s="17"/>
      <c r="AW23" s="739" t="s">
        <v>87</v>
      </c>
      <c r="AX23" s="739"/>
      <c r="AY23" s="739"/>
      <c r="AZ23" s="739"/>
      <c r="BA23" s="739"/>
      <c r="BB23" s="44"/>
      <c r="BC23" s="26"/>
      <c r="BD23" s="26"/>
      <c r="BE23" s="26"/>
    </row>
    <row r="24" spans="1:57" s="27" customFormat="1" ht="18.75">
      <c r="A24" s="17"/>
      <c r="B24" s="17"/>
      <c r="C24" s="17"/>
      <c r="D24" s="17"/>
      <c r="E24" s="151"/>
      <c r="F24" s="747" t="s">
        <v>79</v>
      </c>
      <c r="G24" s="747"/>
      <c r="H24" s="747"/>
      <c r="I24" s="747"/>
      <c r="J24" s="151"/>
      <c r="K24" s="739" t="s">
        <v>66</v>
      </c>
      <c r="L24" s="739"/>
      <c r="M24" s="739"/>
      <c r="N24" s="739"/>
      <c r="O24" s="739"/>
      <c r="P24" s="151"/>
      <c r="Q24" s="739" t="s">
        <v>67</v>
      </c>
      <c r="R24" s="739"/>
      <c r="S24" s="739"/>
      <c r="T24" s="739"/>
      <c r="U24" s="739"/>
      <c r="V24" s="739"/>
      <c r="W24" s="739"/>
      <c r="X24" s="151"/>
      <c r="Y24" s="17"/>
      <c r="Z24" s="17"/>
      <c r="AA24" s="151"/>
      <c r="AB24" s="17"/>
      <c r="AC24" s="17"/>
      <c r="AD24" s="747" t="s">
        <v>82</v>
      </c>
      <c r="AE24" s="747"/>
      <c r="AF24" s="747"/>
      <c r="AG24" s="747"/>
      <c r="AH24" s="151"/>
      <c r="AI24" s="747" t="s">
        <v>79</v>
      </c>
      <c r="AJ24" s="747"/>
      <c r="AK24" s="747"/>
      <c r="AL24" s="747"/>
      <c r="AM24" s="747"/>
      <c r="AN24" s="17"/>
      <c r="AO24" s="739" t="s">
        <v>85</v>
      </c>
      <c r="AP24" s="739"/>
      <c r="AQ24" s="739"/>
      <c r="AR24" s="739"/>
      <c r="AS24" s="739"/>
      <c r="AT24" s="739"/>
      <c r="AU24" s="739"/>
      <c r="AV24" s="17"/>
      <c r="AW24" s="739" t="s">
        <v>88</v>
      </c>
      <c r="AX24" s="739"/>
      <c r="AY24" s="739"/>
      <c r="AZ24" s="739"/>
      <c r="BA24" s="739"/>
      <c r="BB24" s="44"/>
      <c r="BC24" s="26"/>
      <c r="BD24" s="26"/>
      <c r="BE24" s="26"/>
    </row>
    <row r="25" spans="1:57" s="27" customFormat="1" ht="18.75">
      <c r="A25" s="17"/>
      <c r="B25" s="17"/>
      <c r="C25" s="17"/>
      <c r="D25" s="17"/>
      <c r="E25" s="151"/>
      <c r="F25" s="151"/>
      <c r="G25" s="151"/>
      <c r="H25" s="151"/>
      <c r="I25" s="151"/>
      <c r="J25" s="151"/>
      <c r="K25" s="17"/>
      <c r="L25" s="151"/>
      <c r="M25" s="17"/>
      <c r="N25" s="17"/>
      <c r="O25" s="151"/>
      <c r="P25" s="151"/>
      <c r="Q25" s="17"/>
      <c r="R25" s="17"/>
      <c r="S25" s="17"/>
      <c r="T25" s="151"/>
      <c r="U25" s="17"/>
      <c r="V25" s="17"/>
      <c r="W25" s="17"/>
      <c r="X25" s="151"/>
      <c r="Y25" s="17"/>
      <c r="Z25" s="17"/>
      <c r="AA25" s="151"/>
      <c r="AB25" s="17"/>
      <c r="AC25" s="17"/>
      <c r="AD25" s="151"/>
      <c r="AE25" s="17"/>
      <c r="AF25" s="151"/>
      <c r="AG25" s="151"/>
      <c r="AH25" s="151"/>
      <c r="AI25" s="152"/>
      <c r="AJ25" s="17"/>
      <c r="AK25" s="17"/>
      <c r="AL25" s="152"/>
      <c r="AM25" s="17"/>
      <c r="AN25" s="17"/>
      <c r="AO25" s="739" t="s">
        <v>86</v>
      </c>
      <c r="AP25" s="739"/>
      <c r="AQ25" s="739"/>
      <c r="AR25" s="739"/>
      <c r="AS25" s="739"/>
      <c r="AT25" s="739"/>
      <c r="AU25" s="739"/>
      <c r="AV25" s="17"/>
      <c r="AW25" s="17"/>
      <c r="AX25" s="151"/>
      <c r="AY25" s="151"/>
      <c r="AZ25" s="17"/>
      <c r="BA25" s="17"/>
      <c r="BB25" s="44"/>
      <c r="BC25" s="26"/>
      <c r="BD25" s="26"/>
      <c r="BE25" s="26"/>
    </row>
    <row r="26" spans="1:57" s="18" customFormat="1" ht="9.75" customHeight="1">
      <c r="A26" s="17"/>
      <c r="B26" s="17"/>
      <c r="C26" s="17"/>
      <c r="D26" s="17"/>
      <c r="E26" s="151"/>
      <c r="F26" s="151"/>
      <c r="G26" s="151"/>
      <c r="H26" s="151"/>
      <c r="I26" s="151"/>
      <c r="J26" s="151"/>
      <c r="K26" s="17"/>
      <c r="L26" s="151"/>
      <c r="M26" s="17"/>
      <c r="N26" s="17"/>
      <c r="O26" s="151"/>
      <c r="P26" s="151"/>
      <c r="Q26" s="17"/>
      <c r="R26" s="17"/>
      <c r="S26" s="17"/>
      <c r="T26" s="151"/>
      <c r="U26" s="17"/>
      <c r="V26" s="17"/>
      <c r="W26" s="17"/>
      <c r="X26" s="151"/>
      <c r="Y26" s="17"/>
      <c r="Z26" s="17"/>
      <c r="AA26" s="151"/>
      <c r="AB26" s="17"/>
      <c r="AC26" s="17"/>
      <c r="AD26" s="151"/>
      <c r="AE26" s="17"/>
      <c r="AF26" s="151"/>
      <c r="AG26" s="151"/>
      <c r="AH26" s="151"/>
      <c r="AI26" s="152"/>
      <c r="AJ26" s="17"/>
      <c r="AK26" s="17"/>
      <c r="AL26" s="152"/>
      <c r="AM26" s="17"/>
      <c r="AN26" s="17"/>
      <c r="AO26" s="17"/>
      <c r="AP26" s="151"/>
      <c r="AQ26" s="17"/>
      <c r="AR26" s="17"/>
      <c r="AS26" s="17"/>
      <c r="AT26" s="152"/>
      <c r="AU26" s="17"/>
      <c r="AV26" s="17"/>
      <c r="AW26" s="17"/>
      <c r="AX26" s="151"/>
      <c r="AY26" s="151"/>
      <c r="AZ26" s="17"/>
      <c r="BA26" s="17"/>
      <c r="BB26" s="41"/>
      <c r="BC26" s="41"/>
      <c r="BD26" s="41"/>
      <c r="BE26" s="41"/>
    </row>
    <row r="27" spans="1:57" s="28" customFormat="1" ht="21" customHeight="1" thickBot="1">
      <c r="A27" s="17"/>
      <c r="B27" s="17"/>
      <c r="C27" s="17"/>
      <c r="D27" s="17"/>
      <c r="E27" s="151"/>
      <c r="F27" s="151"/>
      <c r="G27" s="153"/>
      <c r="H27" s="154"/>
      <c r="I27" s="154"/>
      <c r="J27" s="154"/>
      <c r="K27" s="151"/>
      <c r="L27" s="151"/>
      <c r="M27" s="143" t="s">
        <v>77</v>
      </c>
      <c r="N27" s="40"/>
      <c r="O27" s="154"/>
      <c r="P27" s="154"/>
      <c r="Q27" s="151"/>
      <c r="R27" s="40"/>
      <c r="S27" s="40"/>
      <c r="T27" s="149"/>
      <c r="U27" s="40"/>
      <c r="V27" s="40"/>
      <c r="W27" s="151"/>
      <c r="X27" s="154"/>
      <c r="Y27" s="40"/>
      <c r="Z27" s="151"/>
      <c r="AA27" s="109" t="s">
        <v>70</v>
      </c>
      <c r="AB27" s="40"/>
      <c r="AC27" s="40"/>
      <c r="AD27" s="154"/>
      <c r="AE27" s="155"/>
      <c r="AF27" s="154"/>
      <c r="AG27" s="154"/>
      <c r="AH27" s="154"/>
      <c r="AI27" s="151"/>
      <c r="AJ27" s="152"/>
      <c r="AK27" s="133">
        <v>0</v>
      </c>
      <c r="AL27" s="152"/>
      <c r="AM27" s="17"/>
      <c r="AN27" s="17"/>
      <c r="AO27" s="151"/>
      <c r="AP27" s="151"/>
      <c r="AQ27" s="151"/>
      <c r="AR27" s="133" t="s">
        <v>78</v>
      </c>
      <c r="AS27" s="17"/>
      <c r="AT27" s="152"/>
      <c r="AU27" s="17"/>
      <c r="AV27" s="17"/>
      <c r="AW27" s="156"/>
      <c r="AX27" s="151"/>
      <c r="AY27" s="143" t="s">
        <v>71</v>
      </c>
      <c r="AZ27" s="17"/>
      <c r="BA27" s="17"/>
      <c r="BB27" s="42"/>
      <c r="BC27" s="42"/>
      <c r="BD27" s="42"/>
      <c r="BE27" s="42"/>
    </row>
    <row r="28" spans="54:57" ht="14.25" customHeight="1">
      <c r="BB28" s="43"/>
      <c r="BC28" s="43"/>
      <c r="BD28" s="43"/>
      <c r="BE28" s="43"/>
    </row>
    <row r="29" spans="1:57" s="46" customFormat="1" ht="23.25">
      <c r="A29" s="746" t="s">
        <v>89</v>
      </c>
      <c r="B29" s="746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46"/>
      <c r="AM29" s="746"/>
      <c r="AN29" s="746"/>
      <c r="AO29" s="746"/>
      <c r="AP29" s="746"/>
      <c r="AQ29" s="746"/>
      <c r="AR29" s="746"/>
      <c r="AS29" s="746"/>
      <c r="AT29" s="746"/>
      <c r="AU29" s="746"/>
      <c r="AV29" s="746"/>
      <c r="AW29" s="746"/>
      <c r="AX29" s="746"/>
      <c r="AY29" s="746"/>
      <c r="AZ29" s="746"/>
      <c r="BA29" s="746"/>
      <c r="BB29" s="45"/>
      <c r="BC29" s="45"/>
      <c r="BD29" s="45"/>
      <c r="BE29" s="45"/>
    </row>
    <row r="30" spans="54:57" ht="9" customHeight="1" thickBot="1">
      <c r="BB30" s="43"/>
      <c r="BC30" s="43"/>
      <c r="BD30" s="43"/>
      <c r="BE30" s="43"/>
    </row>
    <row r="31" spans="1:61" ht="16.5" customHeight="1">
      <c r="A31" s="802" t="s">
        <v>61</v>
      </c>
      <c r="B31" s="803"/>
      <c r="C31" s="803"/>
      <c r="D31" s="804"/>
      <c r="E31" s="753" t="s">
        <v>90</v>
      </c>
      <c r="F31" s="744"/>
      <c r="G31" s="744"/>
      <c r="H31" s="744"/>
      <c r="I31" s="744"/>
      <c r="J31" s="744"/>
      <c r="K31" s="744"/>
      <c r="L31" s="754"/>
      <c r="M31" s="753" t="s">
        <v>93</v>
      </c>
      <c r="N31" s="744"/>
      <c r="O31" s="744"/>
      <c r="P31" s="744"/>
      <c r="Q31" s="754"/>
      <c r="R31" s="753" t="s">
        <v>95</v>
      </c>
      <c r="S31" s="744"/>
      <c r="T31" s="744"/>
      <c r="U31" s="744"/>
      <c r="V31" s="744"/>
      <c r="W31" s="744"/>
      <c r="X31" s="744"/>
      <c r="Y31" s="744"/>
      <c r="Z31" s="744"/>
      <c r="AA31" s="744"/>
      <c r="AB31" s="744"/>
      <c r="AC31" s="744"/>
      <c r="AD31" s="754"/>
      <c r="AE31" s="765" t="s">
        <v>97</v>
      </c>
      <c r="AF31" s="734"/>
      <c r="AG31" s="734"/>
      <c r="AH31" s="734"/>
      <c r="AI31" s="766"/>
      <c r="AJ31" s="765" t="s">
        <v>241</v>
      </c>
      <c r="AK31" s="734"/>
      <c r="AL31" s="734"/>
      <c r="AM31" s="766"/>
      <c r="AN31" s="765" t="s">
        <v>212</v>
      </c>
      <c r="AO31" s="734"/>
      <c r="AP31" s="734"/>
      <c r="AQ31" s="766"/>
      <c r="AR31" s="765" t="s">
        <v>68</v>
      </c>
      <c r="AS31" s="734"/>
      <c r="AT31" s="734"/>
      <c r="AU31" s="734"/>
      <c r="AV31" s="735"/>
      <c r="AW31" s="733" t="s">
        <v>99</v>
      </c>
      <c r="AX31" s="734"/>
      <c r="AY31" s="734"/>
      <c r="AZ31" s="734"/>
      <c r="BA31" s="735"/>
      <c r="BB31" s="12"/>
      <c r="BC31" s="12"/>
      <c r="BD31" s="12"/>
      <c r="BE31" s="12"/>
      <c r="BF31" s="43"/>
      <c r="BG31" s="43"/>
      <c r="BH31" s="43"/>
      <c r="BI31" s="43"/>
    </row>
    <row r="32" spans="1:61" ht="16.5" customHeight="1" thickBot="1">
      <c r="A32" s="805"/>
      <c r="B32" s="806"/>
      <c r="C32" s="806"/>
      <c r="D32" s="807"/>
      <c r="E32" s="758" t="s">
        <v>91</v>
      </c>
      <c r="F32" s="756"/>
      <c r="G32" s="756"/>
      <c r="H32" s="759"/>
      <c r="I32" s="758" t="s">
        <v>92</v>
      </c>
      <c r="J32" s="756"/>
      <c r="K32" s="756"/>
      <c r="L32" s="759"/>
      <c r="M32" s="758" t="s">
        <v>94</v>
      </c>
      <c r="N32" s="756"/>
      <c r="O32" s="756"/>
      <c r="P32" s="756"/>
      <c r="Q32" s="759"/>
      <c r="R32" s="758" t="s">
        <v>96</v>
      </c>
      <c r="S32" s="756"/>
      <c r="T32" s="756"/>
      <c r="U32" s="759"/>
      <c r="V32" s="758" t="s">
        <v>87</v>
      </c>
      <c r="W32" s="756"/>
      <c r="X32" s="756"/>
      <c r="Y32" s="759"/>
      <c r="Z32" s="758" t="s">
        <v>88</v>
      </c>
      <c r="AA32" s="756"/>
      <c r="AB32" s="756"/>
      <c r="AC32" s="756"/>
      <c r="AD32" s="759"/>
      <c r="AE32" s="770" t="s">
        <v>98</v>
      </c>
      <c r="AF32" s="737"/>
      <c r="AG32" s="737"/>
      <c r="AH32" s="737"/>
      <c r="AI32" s="774"/>
      <c r="AJ32" s="770" t="s">
        <v>242</v>
      </c>
      <c r="AK32" s="737"/>
      <c r="AL32" s="737"/>
      <c r="AM32" s="774"/>
      <c r="AN32" s="770" t="s">
        <v>213</v>
      </c>
      <c r="AO32" s="737"/>
      <c r="AP32" s="737"/>
      <c r="AQ32" s="774"/>
      <c r="AR32" s="770" t="s">
        <v>94</v>
      </c>
      <c r="AS32" s="737"/>
      <c r="AT32" s="737"/>
      <c r="AU32" s="737"/>
      <c r="AV32" s="738"/>
      <c r="AW32" s="736" t="s">
        <v>100</v>
      </c>
      <c r="AX32" s="737"/>
      <c r="AY32" s="737"/>
      <c r="AZ32" s="737"/>
      <c r="BA32" s="738"/>
      <c r="BB32" s="12"/>
      <c r="BC32" s="12"/>
      <c r="BD32" s="12"/>
      <c r="BE32" s="12"/>
      <c r="BF32" s="43"/>
      <c r="BG32" s="43"/>
      <c r="BH32" s="43"/>
      <c r="BI32" s="43"/>
    </row>
    <row r="33" spans="1:61" ht="16.5" customHeight="1" thickBot="1">
      <c r="A33" s="799" t="s">
        <v>75</v>
      </c>
      <c r="B33" s="800"/>
      <c r="C33" s="800"/>
      <c r="D33" s="801"/>
      <c r="E33" s="751">
        <v>39</v>
      </c>
      <c r="F33" s="741"/>
      <c r="G33" s="741"/>
      <c r="H33" s="752"/>
      <c r="I33" s="751">
        <v>1404</v>
      </c>
      <c r="J33" s="741"/>
      <c r="K33" s="741"/>
      <c r="L33" s="752"/>
      <c r="M33" s="751"/>
      <c r="N33" s="741"/>
      <c r="O33" s="741"/>
      <c r="P33" s="741"/>
      <c r="Q33" s="752"/>
      <c r="R33" s="751"/>
      <c r="S33" s="741"/>
      <c r="T33" s="741"/>
      <c r="U33" s="752"/>
      <c r="V33" s="751"/>
      <c r="W33" s="741"/>
      <c r="X33" s="741"/>
      <c r="Y33" s="752"/>
      <c r="Z33" s="751"/>
      <c r="AA33" s="741"/>
      <c r="AB33" s="741"/>
      <c r="AC33" s="741"/>
      <c r="AD33" s="752"/>
      <c r="AE33" s="751"/>
      <c r="AF33" s="741"/>
      <c r="AG33" s="741"/>
      <c r="AH33" s="741"/>
      <c r="AI33" s="752"/>
      <c r="AJ33" s="751">
        <v>3</v>
      </c>
      <c r="AK33" s="741"/>
      <c r="AL33" s="741"/>
      <c r="AM33" s="752"/>
      <c r="AN33" s="751">
        <v>1</v>
      </c>
      <c r="AO33" s="741"/>
      <c r="AP33" s="741"/>
      <c r="AQ33" s="752"/>
      <c r="AR33" s="751">
        <v>9</v>
      </c>
      <c r="AS33" s="741"/>
      <c r="AT33" s="741"/>
      <c r="AU33" s="741"/>
      <c r="AV33" s="742"/>
      <c r="AW33" s="740">
        <f>E33+AN33+AR33+M33</f>
        <v>49</v>
      </c>
      <c r="AX33" s="741"/>
      <c r="AY33" s="741"/>
      <c r="AZ33" s="741"/>
      <c r="BA33" s="742"/>
      <c r="BB33" s="12"/>
      <c r="BC33" s="12"/>
      <c r="BD33" s="12"/>
      <c r="BE33" s="12"/>
      <c r="BF33" s="43"/>
      <c r="BG33" s="43"/>
      <c r="BH33" s="43"/>
      <c r="BI33" s="43"/>
    </row>
    <row r="34" spans="1:61" ht="16.5" customHeight="1">
      <c r="A34" s="776" t="s">
        <v>76</v>
      </c>
      <c r="B34" s="763"/>
      <c r="C34" s="763"/>
      <c r="D34" s="777"/>
      <c r="E34" s="753">
        <v>36</v>
      </c>
      <c r="F34" s="744"/>
      <c r="G34" s="744"/>
      <c r="H34" s="754"/>
      <c r="I34" s="753">
        <f>E34*54</f>
        <v>1944</v>
      </c>
      <c r="J34" s="744"/>
      <c r="K34" s="744"/>
      <c r="L34" s="754"/>
      <c r="M34" s="753"/>
      <c r="N34" s="744"/>
      <c r="O34" s="744"/>
      <c r="P34" s="744"/>
      <c r="Q34" s="754"/>
      <c r="R34" s="753">
        <v>4</v>
      </c>
      <c r="S34" s="744"/>
      <c r="T34" s="744"/>
      <c r="U34" s="754"/>
      <c r="V34" s="753"/>
      <c r="W34" s="744"/>
      <c r="X34" s="744"/>
      <c r="Y34" s="754"/>
      <c r="Z34" s="753"/>
      <c r="AA34" s="744"/>
      <c r="AB34" s="744"/>
      <c r="AC34" s="744"/>
      <c r="AD34" s="754"/>
      <c r="AE34" s="753"/>
      <c r="AF34" s="744"/>
      <c r="AG34" s="744"/>
      <c r="AH34" s="744"/>
      <c r="AI34" s="754"/>
      <c r="AJ34" s="753"/>
      <c r="AK34" s="744"/>
      <c r="AL34" s="744"/>
      <c r="AM34" s="754"/>
      <c r="AN34" s="753">
        <v>1</v>
      </c>
      <c r="AO34" s="744"/>
      <c r="AP34" s="744"/>
      <c r="AQ34" s="754"/>
      <c r="AR34" s="748">
        <v>11</v>
      </c>
      <c r="AS34" s="749"/>
      <c r="AT34" s="749"/>
      <c r="AU34" s="749"/>
      <c r="AV34" s="761"/>
      <c r="AW34" s="743">
        <f>E34+M34+R34+AN34+AR34</f>
        <v>52</v>
      </c>
      <c r="AX34" s="744"/>
      <c r="AY34" s="744"/>
      <c r="AZ34" s="744"/>
      <c r="BA34" s="745"/>
      <c r="BB34" s="12"/>
      <c r="BC34" s="12"/>
      <c r="BD34" s="12"/>
      <c r="BE34" s="12"/>
      <c r="BF34" s="43"/>
      <c r="BG34" s="43"/>
      <c r="BH34" s="43"/>
      <c r="BI34" s="43"/>
    </row>
    <row r="35" spans="1:61" ht="16.5">
      <c r="A35" s="778" t="s">
        <v>59</v>
      </c>
      <c r="B35" s="779"/>
      <c r="C35" s="779"/>
      <c r="D35" s="780"/>
      <c r="E35" s="748">
        <v>25</v>
      </c>
      <c r="F35" s="749"/>
      <c r="G35" s="749"/>
      <c r="H35" s="750"/>
      <c r="I35" s="748">
        <f>E35*54</f>
        <v>1350</v>
      </c>
      <c r="J35" s="749"/>
      <c r="K35" s="749"/>
      <c r="L35" s="750"/>
      <c r="M35" s="748">
        <v>1</v>
      </c>
      <c r="N35" s="749"/>
      <c r="O35" s="749"/>
      <c r="P35" s="749"/>
      <c r="Q35" s="750"/>
      <c r="R35" s="748">
        <v>6</v>
      </c>
      <c r="S35" s="749"/>
      <c r="T35" s="749"/>
      <c r="U35" s="750"/>
      <c r="V35" s="748">
        <v>7</v>
      </c>
      <c r="W35" s="749"/>
      <c r="X35" s="749"/>
      <c r="Y35" s="750"/>
      <c r="Z35" s="748">
        <v>1</v>
      </c>
      <c r="AA35" s="749"/>
      <c r="AB35" s="749"/>
      <c r="AC35" s="749"/>
      <c r="AD35" s="750"/>
      <c r="AE35" s="748"/>
      <c r="AF35" s="749"/>
      <c r="AG35" s="749"/>
      <c r="AH35" s="749"/>
      <c r="AI35" s="750"/>
      <c r="AJ35" s="748"/>
      <c r="AK35" s="749"/>
      <c r="AL35" s="749"/>
      <c r="AM35" s="750"/>
      <c r="AN35" s="748">
        <v>1</v>
      </c>
      <c r="AO35" s="749"/>
      <c r="AP35" s="749"/>
      <c r="AQ35" s="750"/>
      <c r="AR35" s="748">
        <v>11</v>
      </c>
      <c r="AS35" s="749"/>
      <c r="AT35" s="749"/>
      <c r="AU35" s="749"/>
      <c r="AV35" s="761"/>
      <c r="AW35" s="760">
        <f>E35+M35+R35+V35+Z35+AN35+AR35</f>
        <v>52</v>
      </c>
      <c r="AX35" s="749"/>
      <c r="AY35" s="749"/>
      <c r="AZ35" s="749"/>
      <c r="BA35" s="761"/>
      <c r="BB35" s="12"/>
      <c r="BC35" s="12"/>
      <c r="BD35" s="12"/>
      <c r="BE35" s="12"/>
      <c r="BF35" s="43"/>
      <c r="BG35" s="43"/>
      <c r="BH35" s="43"/>
      <c r="BI35" s="43"/>
    </row>
    <row r="36" spans="1:61" ht="17.25" thickBot="1">
      <c r="A36" s="781" t="s">
        <v>60</v>
      </c>
      <c r="B36" s="782"/>
      <c r="C36" s="782"/>
      <c r="D36" s="783"/>
      <c r="E36" s="758">
        <v>10</v>
      </c>
      <c r="F36" s="756"/>
      <c r="G36" s="756"/>
      <c r="H36" s="759"/>
      <c r="I36" s="758">
        <f>E36*54</f>
        <v>540</v>
      </c>
      <c r="J36" s="756"/>
      <c r="K36" s="756"/>
      <c r="L36" s="759"/>
      <c r="M36" s="758">
        <v>1</v>
      </c>
      <c r="N36" s="756"/>
      <c r="O36" s="756"/>
      <c r="P36" s="756"/>
      <c r="Q36" s="759"/>
      <c r="R36" s="758"/>
      <c r="S36" s="756"/>
      <c r="T36" s="756"/>
      <c r="U36" s="759"/>
      <c r="V36" s="758"/>
      <c r="W36" s="756"/>
      <c r="X36" s="756"/>
      <c r="Y36" s="759"/>
      <c r="Z36" s="758">
        <v>3</v>
      </c>
      <c r="AA36" s="756"/>
      <c r="AB36" s="756"/>
      <c r="AC36" s="756"/>
      <c r="AD36" s="759"/>
      <c r="AE36" s="758">
        <v>8</v>
      </c>
      <c r="AF36" s="756"/>
      <c r="AG36" s="756"/>
      <c r="AH36" s="756"/>
      <c r="AI36" s="759"/>
      <c r="AJ36" s="758"/>
      <c r="AK36" s="756"/>
      <c r="AL36" s="756"/>
      <c r="AM36" s="759"/>
      <c r="AN36" s="758"/>
      <c r="AO36" s="756"/>
      <c r="AP36" s="756"/>
      <c r="AQ36" s="759"/>
      <c r="AR36" s="758"/>
      <c r="AS36" s="756"/>
      <c r="AT36" s="756"/>
      <c r="AU36" s="756"/>
      <c r="AV36" s="757"/>
      <c r="AW36" s="755">
        <f>E36+M36+Z36+AE36</f>
        <v>22</v>
      </c>
      <c r="AX36" s="756"/>
      <c r="AY36" s="756"/>
      <c r="AZ36" s="756"/>
      <c r="BA36" s="757"/>
      <c r="BB36" s="12"/>
      <c r="BC36" s="12"/>
      <c r="BD36" s="12"/>
      <c r="BE36" s="12"/>
      <c r="BF36" s="43"/>
      <c r="BG36" s="43"/>
      <c r="BH36" s="43"/>
      <c r="BI36" s="43"/>
    </row>
    <row r="37" spans="1:61" ht="17.25" thickBot="1">
      <c r="A37" s="798" t="s">
        <v>101</v>
      </c>
      <c r="B37" s="772"/>
      <c r="C37" s="772"/>
      <c r="D37" s="773"/>
      <c r="E37" s="771">
        <f>SUM(E33:E36)</f>
        <v>110</v>
      </c>
      <c r="F37" s="772"/>
      <c r="G37" s="772"/>
      <c r="H37" s="773"/>
      <c r="I37" s="771">
        <f>SUM(I33:I36)</f>
        <v>5238</v>
      </c>
      <c r="J37" s="772"/>
      <c r="K37" s="772"/>
      <c r="L37" s="773"/>
      <c r="M37" s="771">
        <f>SUM(M33:M36)</f>
        <v>2</v>
      </c>
      <c r="N37" s="772"/>
      <c r="O37" s="772"/>
      <c r="P37" s="772"/>
      <c r="Q37" s="773"/>
      <c r="R37" s="771">
        <f>SUM(R34:R36)</f>
        <v>10</v>
      </c>
      <c r="S37" s="772"/>
      <c r="T37" s="772"/>
      <c r="U37" s="773"/>
      <c r="V37" s="771">
        <f>SUM(V35:V36)</f>
        <v>7</v>
      </c>
      <c r="W37" s="772"/>
      <c r="X37" s="772"/>
      <c r="Y37" s="773"/>
      <c r="Z37" s="771">
        <f>SUM(Z35:Z36)</f>
        <v>4</v>
      </c>
      <c r="AA37" s="772"/>
      <c r="AB37" s="772"/>
      <c r="AC37" s="772"/>
      <c r="AD37" s="773"/>
      <c r="AE37" s="771">
        <f>SUM(AE36)</f>
        <v>8</v>
      </c>
      <c r="AF37" s="772"/>
      <c r="AG37" s="772"/>
      <c r="AH37" s="772"/>
      <c r="AI37" s="773"/>
      <c r="AJ37" s="771">
        <f>SUM(AJ33:AJ36)</f>
        <v>3</v>
      </c>
      <c r="AK37" s="772"/>
      <c r="AL37" s="772"/>
      <c r="AM37" s="773"/>
      <c r="AN37" s="771">
        <f>SUM(AN33:AN36)</f>
        <v>3</v>
      </c>
      <c r="AO37" s="772"/>
      <c r="AP37" s="772"/>
      <c r="AQ37" s="773"/>
      <c r="AR37" s="771"/>
      <c r="AS37" s="772"/>
      <c r="AT37" s="772"/>
      <c r="AU37" s="772"/>
      <c r="AV37" s="775"/>
      <c r="AW37" s="740">
        <f>SUM(AW33:AW36)</f>
        <v>175</v>
      </c>
      <c r="AX37" s="741"/>
      <c r="AY37" s="741"/>
      <c r="AZ37" s="741"/>
      <c r="BA37" s="742"/>
      <c r="BB37" s="12"/>
      <c r="BC37" s="12"/>
      <c r="BD37" s="12"/>
      <c r="BE37" s="12"/>
      <c r="BF37" s="43"/>
      <c r="BG37" s="43"/>
      <c r="BH37" s="43"/>
      <c r="BI37" s="43"/>
    </row>
    <row r="38" spans="9:57" ht="16.5">
      <c r="I38" s="734">
        <f>I34+I35+I36</f>
        <v>3834</v>
      </c>
      <c r="J38" s="734"/>
      <c r="K38" s="734"/>
      <c r="L38" s="734"/>
      <c r="M38" s="734"/>
      <c r="N38" s="734"/>
      <c r="O38" s="734"/>
      <c r="P38" s="734"/>
      <c r="Q38" s="734"/>
      <c r="R38" s="734">
        <v>540</v>
      </c>
      <c r="S38" s="734"/>
      <c r="T38" s="734"/>
      <c r="U38" s="734"/>
      <c r="V38" s="734">
        <v>378</v>
      </c>
      <c r="W38" s="734"/>
      <c r="X38" s="734"/>
      <c r="Y38" s="734"/>
      <c r="Z38" s="734">
        <v>216</v>
      </c>
      <c r="AA38" s="734"/>
      <c r="AB38" s="734"/>
      <c r="AC38" s="734"/>
      <c r="AD38" s="734"/>
      <c r="AE38" s="734">
        <v>432</v>
      </c>
      <c r="AF38" s="734"/>
      <c r="AG38" s="734"/>
      <c r="AH38" s="734"/>
      <c r="AI38" s="734"/>
      <c r="AN38" s="734">
        <f>I38+R38+V38+Z38+AE38</f>
        <v>5400</v>
      </c>
      <c r="AO38" s="734"/>
      <c r="AP38" s="734"/>
      <c r="AQ38" s="734"/>
      <c r="AR38" s="734"/>
      <c r="BB38" s="43"/>
      <c r="BC38" s="43"/>
      <c r="BD38" s="43"/>
      <c r="BE38" s="43"/>
    </row>
    <row r="39" spans="54:57" ht="16.5">
      <c r="BB39" s="43"/>
      <c r="BC39" s="43"/>
      <c r="BD39" s="43"/>
      <c r="BE39" s="43"/>
    </row>
  </sheetData>
  <sheetProtection/>
  <mergeCells count="143">
    <mergeCell ref="Z23:AB23"/>
    <mergeCell ref="R34:U34"/>
    <mergeCell ref="AE36:AI36"/>
    <mergeCell ref="Z36:AD36"/>
    <mergeCell ref="M36:Q36"/>
    <mergeCell ref="I38:L38"/>
    <mergeCell ref="M38:Q38"/>
    <mergeCell ref="V37:Y37"/>
    <mergeCell ref="V36:Y36"/>
    <mergeCell ref="R32:U32"/>
    <mergeCell ref="A36:D36"/>
    <mergeCell ref="E36:H36"/>
    <mergeCell ref="AA15:AA17"/>
    <mergeCell ref="F15:F17"/>
    <mergeCell ref="G15:I15"/>
    <mergeCell ref="I36:L36"/>
    <mergeCell ref="A29:BA29"/>
    <mergeCell ref="AS15:AS17"/>
    <mergeCell ref="R35:U35"/>
    <mergeCell ref="AW33:BA33"/>
    <mergeCell ref="A37:D37"/>
    <mergeCell ref="E37:H37"/>
    <mergeCell ref="I37:L37"/>
    <mergeCell ref="M37:Q37"/>
    <mergeCell ref="R36:U36"/>
    <mergeCell ref="AN38:AR38"/>
    <mergeCell ref="AE37:AI37"/>
    <mergeCell ref="AN37:AQ37"/>
    <mergeCell ref="AJ37:AM37"/>
    <mergeCell ref="AN36:AQ36"/>
    <mergeCell ref="AR36:AV36"/>
    <mergeCell ref="R38:U38"/>
    <mergeCell ref="V38:Y38"/>
    <mergeCell ref="AE35:AI35"/>
    <mergeCell ref="Z35:AD35"/>
    <mergeCell ref="Z38:AD38"/>
    <mergeCell ref="AE38:AI38"/>
    <mergeCell ref="Z37:AD37"/>
    <mergeCell ref="V35:Y35"/>
    <mergeCell ref="R37:U37"/>
    <mergeCell ref="AS7:BB7"/>
    <mergeCell ref="AS2:BA2"/>
    <mergeCell ref="AS4:BB4"/>
    <mergeCell ref="AW37:BA37"/>
    <mergeCell ref="AW31:BA31"/>
    <mergeCell ref="AR37:AV37"/>
    <mergeCell ref="AW35:BA35"/>
    <mergeCell ref="AW36:BA36"/>
    <mergeCell ref="AO25:AU25"/>
    <mergeCell ref="AN31:AQ31"/>
    <mergeCell ref="X15:Z15"/>
    <mergeCell ref="AW32:BA32"/>
    <mergeCell ref="AD24:AG24"/>
    <mergeCell ref="AI24:AM24"/>
    <mergeCell ref="AD23:AG23"/>
    <mergeCell ref="AW23:BA23"/>
    <mergeCell ref="AW24:BA24"/>
    <mergeCell ref="AJ15:AJ17"/>
    <mergeCell ref="AK15:AN15"/>
    <mergeCell ref="AI23:AM23"/>
    <mergeCell ref="AR31:AV31"/>
    <mergeCell ref="A35:D35"/>
    <mergeCell ref="E35:H35"/>
    <mergeCell ref="AS1:BB1"/>
    <mergeCell ref="AS5:BB6"/>
    <mergeCell ref="AO23:AU23"/>
    <mergeCell ref="AW15:AW17"/>
    <mergeCell ref="AX15:BA15"/>
    <mergeCell ref="AO24:AU24"/>
    <mergeCell ref="AR35:AV35"/>
    <mergeCell ref="AJ36:AM36"/>
    <mergeCell ref="AN35:AQ35"/>
    <mergeCell ref="AN34:AQ34"/>
    <mergeCell ref="M35:Q35"/>
    <mergeCell ref="M33:Q33"/>
    <mergeCell ref="M34:Q34"/>
    <mergeCell ref="V34:Y34"/>
    <mergeCell ref="R33:U33"/>
    <mergeCell ref="AN33:AQ33"/>
    <mergeCell ref="AJ34:AM34"/>
    <mergeCell ref="A13:BA13"/>
    <mergeCell ref="A15:A17"/>
    <mergeCell ref="B15:E15"/>
    <mergeCell ref="AE31:AI31"/>
    <mergeCell ref="Q23:W23"/>
    <mergeCell ref="AW34:BA34"/>
    <mergeCell ref="AT15:AV15"/>
    <mergeCell ref="AO15:AR15"/>
    <mergeCell ref="AE34:AI34"/>
    <mergeCell ref="Z34:AD34"/>
    <mergeCell ref="AR33:AV33"/>
    <mergeCell ref="AR34:AV34"/>
    <mergeCell ref="AR32:AV32"/>
    <mergeCell ref="AJ32:AM32"/>
    <mergeCell ref="AE33:AI33"/>
    <mergeCell ref="AE32:AI32"/>
    <mergeCell ref="AN32:AQ32"/>
    <mergeCell ref="R31:AD31"/>
    <mergeCell ref="I33:L33"/>
    <mergeCell ref="V33:Y33"/>
    <mergeCell ref="Z33:AD33"/>
    <mergeCell ref="AJ33:AM33"/>
    <mergeCell ref="AJ31:AM31"/>
    <mergeCell ref="A34:D34"/>
    <mergeCell ref="E34:H34"/>
    <mergeCell ref="AJ35:AM35"/>
    <mergeCell ref="Z32:AD32"/>
    <mergeCell ref="M32:Q32"/>
    <mergeCell ref="A33:D33"/>
    <mergeCell ref="E32:H32"/>
    <mergeCell ref="I35:L35"/>
    <mergeCell ref="I34:L34"/>
    <mergeCell ref="V32:Y32"/>
    <mergeCell ref="F23:I23"/>
    <mergeCell ref="E31:L31"/>
    <mergeCell ref="A31:D32"/>
    <mergeCell ref="K23:O23"/>
    <mergeCell ref="E33:H33"/>
    <mergeCell ref="F24:I24"/>
    <mergeCell ref="K24:O24"/>
    <mergeCell ref="M31:Q31"/>
    <mergeCell ref="I32:L32"/>
    <mergeCell ref="Q24:W24"/>
    <mergeCell ref="O15:R15"/>
    <mergeCell ref="O5:AL5"/>
    <mergeCell ref="O8:AL8"/>
    <mergeCell ref="O6:AL6"/>
    <mergeCell ref="O7:AL7"/>
    <mergeCell ref="AB15:AE15"/>
    <mergeCell ref="AF15:AF17"/>
    <mergeCell ref="AG15:AI15"/>
    <mergeCell ref="S15:S17"/>
    <mergeCell ref="W15:W17"/>
    <mergeCell ref="A4:J4"/>
    <mergeCell ref="A1:H3"/>
    <mergeCell ref="O1:AL1"/>
    <mergeCell ref="O2:AL2"/>
    <mergeCell ref="O3:AL3"/>
    <mergeCell ref="J15:J17"/>
    <mergeCell ref="O9:AL9"/>
    <mergeCell ref="O11:AL11"/>
    <mergeCell ref="T15:V15"/>
    <mergeCell ref="K15:N15"/>
  </mergeCells>
  <printOptions/>
  <pageMargins left="0.3937007874015748" right="0.3937007874015748" top="0.3937007874015748" bottom="0.3937007874015748" header="0.1968503937007874" footer="0.1181102362204724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169"/>
  <sheetViews>
    <sheetView view="pageBreakPreview" zoomScale="75" zoomScaleNormal="75" zoomScaleSheetLayoutView="75" zoomScalePageLayoutView="0" workbookViewId="0" topLeftCell="A1">
      <pane ySplit="10" topLeftCell="A50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7.625" style="0" customWidth="1"/>
    <col min="2" max="2" width="34.875" style="0" customWidth="1"/>
    <col min="3" max="3" width="6.75390625" style="0" customWidth="1"/>
    <col min="4" max="4" width="7.125" style="0" customWidth="1"/>
    <col min="5" max="5" width="8.75390625" style="0" customWidth="1"/>
    <col min="6" max="6" width="7.625" style="0" customWidth="1"/>
    <col min="7" max="9" width="6.875" style="0" customWidth="1"/>
    <col min="10" max="10" width="7.00390625" style="0" customWidth="1"/>
    <col min="11" max="11" width="9.25390625" style="0" customWidth="1"/>
    <col min="12" max="12" width="7.125" style="0" customWidth="1"/>
    <col min="13" max="13" width="8.125" style="0" customWidth="1"/>
    <col min="14" max="14" width="8.00390625" style="0" customWidth="1"/>
    <col min="15" max="22" width="6.875" style="0" customWidth="1"/>
  </cols>
  <sheetData>
    <row r="1" spans="1:22" s="243" customFormat="1" ht="21" thickBot="1">
      <c r="A1" s="952" t="s">
        <v>102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</row>
    <row r="2" s="43" customFormat="1" ht="7.5" customHeight="1" thickBot="1">
      <c r="V2" s="271"/>
    </row>
    <row r="3" spans="1:22" s="43" customFormat="1" ht="16.5">
      <c r="A3" s="856" t="s">
        <v>22</v>
      </c>
      <c r="B3" s="859" t="s">
        <v>21</v>
      </c>
      <c r="C3" s="860" t="s">
        <v>223</v>
      </c>
      <c r="D3" s="860"/>
      <c r="E3" s="860"/>
      <c r="F3" s="860"/>
      <c r="G3" s="861" t="s">
        <v>18</v>
      </c>
      <c r="H3" s="861"/>
      <c r="I3" s="861"/>
      <c r="J3" s="861"/>
      <c r="K3" s="861"/>
      <c r="L3" s="861"/>
      <c r="M3" s="861"/>
      <c r="N3" s="861"/>
      <c r="O3" s="851" t="s">
        <v>124</v>
      </c>
      <c r="P3" s="851"/>
      <c r="Q3" s="851"/>
      <c r="R3" s="851"/>
      <c r="S3" s="851"/>
      <c r="T3" s="851"/>
      <c r="U3" s="851"/>
      <c r="V3" s="852"/>
    </row>
    <row r="4" spans="1:22" s="43" customFormat="1" ht="16.5">
      <c r="A4" s="857"/>
      <c r="B4" s="837"/>
      <c r="C4" s="836" t="s">
        <v>224</v>
      </c>
      <c r="D4" s="836" t="s">
        <v>225</v>
      </c>
      <c r="E4" s="836" t="s">
        <v>226</v>
      </c>
      <c r="F4" s="839" t="s">
        <v>115</v>
      </c>
      <c r="G4" s="839" t="s">
        <v>116</v>
      </c>
      <c r="H4" s="836" t="s">
        <v>227</v>
      </c>
      <c r="I4" s="836" t="s">
        <v>228</v>
      </c>
      <c r="J4" s="839" t="s">
        <v>117</v>
      </c>
      <c r="K4" s="839" t="s">
        <v>19</v>
      </c>
      <c r="L4" s="839"/>
      <c r="M4" s="839"/>
      <c r="N4" s="839" t="s">
        <v>184</v>
      </c>
      <c r="O4" s="839" t="s">
        <v>119</v>
      </c>
      <c r="P4" s="839"/>
      <c r="Q4" s="839" t="s">
        <v>123</v>
      </c>
      <c r="R4" s="839"/>
      <c r="S4" s="839" t="s">
        <v>20</v>
      </c>
      <c r="T4" s="839"/>
      <c r="U4" s="839" t="s">
        <v>183</v>
      </c>
      <c r="V4" s="853"/>
    </row>
    <row r="5" spans="1:22" s="43" customFormat="1" ht="12.75" customHeight="1">
      <c r="A5" s="857"/>
      <c r="B5" s="837"/>
      <c r="C5" s="837"/>
      <c r="D5" s="837"/>
      <c r="E5" s="837"/>
      <c r="F5" s="839"/>
      <c r="G5" s="839"/>
      <c r="H5" s="837"/>
      <c r="I5" s="837"/>
      <c r="J5" s="839"/>
      <c r="K5" s="839" t="s">
        <v>249</v>
      </c>
      <c r="L5" s="839" t="s">
        <v>118</v>
      </c>
      <c r="M5" s="839" t="s">
        <v>185</v>
      </c>
      <c r="N5" s="839"/>
      <c r="O5" s="839" t="s">
        <v>220</v>
      </c>
      <c r="P5" s="839" t="s">
        <v>221</v>
      </c>
      <c r="Q5" s="839" t="s">
        <v>202</v>
      </c>
      <c r="R5" s="839" t="s">
        <v>189</v>
      </c>
      <c r="S5" s="839" t="s">
        <v>120</v>
      </c>
      <c r="T5" s="839" t="s">
        <v>121</v>
      </c>
      <c r="U5" s="839" t="s">
        <v>201</v>
      </c>
      <c r="V5" s="853" t="s">
        <v>122</v>
      </c>
    </row>
    <row r="6" spans="1:22" s="43" customFormat="1" ht="12.75" customHeight="1">
      <c r="A6" s="857"/>
      <c r="B6" s="837"/>
      <c r="C6" s="837"/>
      <c r="D6" s="837"/>
      <c r="E6" s="837"/>
      <c r="F6" s="839"/>
      <c r="G6" s="839"/>
      <c r="H6" s="837"/>
      <c r="I6" s="837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53"/>
    </row>
    <row r="7" spans="1:22" s="43" customFormat="1" ht="12.75" customHeight="1">
      <c r="A7" s="857"/>
      <c r="B7" s="837"/>
      <c r="C7" s="837"/>
      <c r="D7" s="837"/>
      <c r="E7" s="837"/>
      <c r="F7" s="839"/>
      <c r="G7" s="839"/>
      <c r="H7" s="837"/>
      <c r="I7" s="837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53"/>
    </row>
    <row r="8" spans="1:22" s="43" customFormat="1" ht="12.75" customHeight="1">
      <c r="A8" s="857"/>
      <c r="B8" s="837"/>
      <c r="C8" s="837"/>
      <c r="D8" s="837"/>
      <c r="E8" s="837"/>
      <c r="F8" s="839"/>
      <c r="G8" s="839"/>
      <c r="H8" s="837"/>
      <c r="I8" s="837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53"/>
    </row>
    <row r="9" spans="1:23" s="43" customFormat="1" ht="17.25" customHeight="1" thickBot="1">
      <c r="A9" s="858"/>
      <c r="B9" s="838"/>
      <c r="C9" s="838"/>
      <c r="D9" s="838"/>
      <c r="E9" s="838"/>
      <c r="F9" s="840"/>
      <c r="G9" s="840"/>
      <c r="H9" s="838"/>
      <c r="I9" s="838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953"/>
      <c r="W9" s="180"/>
    </row>
    <row r="10" spans="1:106" s="43" customFormat="1" ht="13.5" thickBot="1">
      <c r="A10" s="51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  <c r="R10" s="53">
        <v>18</v>
      </c>
      <c r="S10" s="53">
        <v>19</v>
      </c>
      <c r="T10" s="54">
        <v>20</v>
      </c>
      <c r="U10" s="62">
        <v>21</v>
      </c>
      <c r="V10" s="270">
        <v>22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</row>
    <row r="11" spans="1:22" s="67" customFormat="1" ht="18" customHeight="1" thickBot="1">
      <c r="A11" s="92"/>
      <c r="B11" s="75" t="s">
        <v>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</row>
    <row r="12" spans="1:106" s="30" customFormat="1" ht="18.75" customHeight="1" thickBot="1">
      <c r="A12" s="74">
        <v>1</v>
      </c>
      <c r="B12" s="845" t="s">
        <v>103</v>
      </c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7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</row>
    <row r="13" spans="1:22" s="49" customFormat="1" ht="14.25" customHeight="1">
      <c r="A13" s="31">
        <v>1.1</v>
      </c>
      <c r="B13" s="99" t="s">
        <v>104</v>
      </c>
      <c r="C13" s="100" t="s">
        <v>72</v>
      </c>
      <c r="D13" s="100">
        <v>1</v>
      </c>
      <c r="E13" s="100"/>
      <c r="F13" s="100"/>
      <c r="G13" s="100">
        <f aca="true" t="shared" si="0" ref="G13:G25">O13+P13</f>
        <v>78</v>
      </c>
      <c r="H13" s="100"/>
      <c r="I13" s="100"/>
      <c r="J13" s="100">
        <f>O13+P13</f>
        <v>78</v>
      </c>
      <c r="K13" s="100">
        <f>O13+P13</f>
        <v>78</v>
      </c>
      <c r="L13" s="100"/>
      <c r="M13" s="100"/>
      <c r="N13" s="100"/>
      <c r="O13" s="100">
        <v>34</v>
      </c>
      <c r="P13" s="100">
        <v>44</v>
      </c>
      <c r="Q13" s="177"/>
      <c r="R13" s="2"/>
      <c r="S13" s="2"/>
      <c r="T13" s="2"/>
      <c r="U13" s="2"/>
      <c r="V13" s="178"/>
    </row>
    <row r="14" spans="1:22" s="49" customFormat="1" ht="14.25" customHeight="1">
      <c r="A14" s="32">
        <v>1.2</v>
      </c>
      <c r="B14" s="35" t="s">
        <v>105</v>
      </c>
      <c r="C14" s="77"/>
      <c r="D14" s="77" t="s">
        <v>106</v>
      </c>
      <c r="E14" s="77"/>
      <c r="F14" s="77"/>
      <c r="G14" s="100">
        <f t="shared" si="0"/>
        <v>139</v>
      </c>
      <c r="H14" s="100"/>
      <c r="I14" s="100"/>
      <c r="J14" s="100">
        <f aca="true" t="shared" si="1" ref="J14:J25">O14+P14</f>
        <v>139</v>
      </c>
      <c r="K14" s="100">
        <f>O14+P14</f>
        <v>139</v>
      </c>
      <c r="L14" s="77"/>
      <c r="M14" s="77"/>
      <c r="N14" s="77"/>
      <c r="O14" s="77">
        <v>51</v>
      </c>
      <c r="P14" s="77">
        <v>88</v>
      </c>
      <c r="Q14" s="78"/>
      <c r="R14" s="1"/>
      <c r="S14" s="1"/>
      <c r="T14" s="1"/>
      <c r="U14" s="1"/>
      <c r="V14" s="6"/>
    </row>
    <row r="15" spans="1:22" s="49" customFormat="1" ht="14.25" customHeight="1">
      <c r="A15" s="32">
        <v>1.3</v>
      </c>
      <c r="B15" s="35" t="s">
        <v>107</v>
      </c>
      <c r="C15" s="77"/>
      <c r="D15" s="77" t="s">
        <v>106</v>
      </c>
      <c r="E15" s="77"/>
      <c r="F15" s="77"/>
      <c r="G15" s="100">
        <f t="shared" si="0"/>
        <v>139</v>
      </c>
      <c r="H15" s="100"/>
      <c r="I15" s="100"/>
      <c r="J15" s="100">
        <f t="shared" si="1"/>
        <v>139</v>
      </c>
      <c r="K15" s="100">
        <f>O15+P15</f>
        <v>139</v>
      </c>
      <c r="L15" s="77"/>
      <c r="M15" s="77"/>
      <c r="N15" s="77"/>
      <c r="O15" s="77">
        <v>51</v>
      </c>
      <c r="P15" s="77">
        <v>88</v>
      </c>
      <c r="Q15" s="78"/>
      <c r="R15" s="1"/>
      <c r="S15" s="1"/>
      <c r="T15" s="1"/>
      <c r="U15" s="1"/>
      <c r="V15" s="6"/>
    </row>
    <row r="16" spans="1:22" s="49" customFormat="1" ht="14.25" customHeight="1">
      <c r="A16" s="32">
        <v>1.4</v>
      </c>
      <c r="B16" s="35" t="s">
        <v>108</v>
      </c>
      <c r="C16" s="77" t="s">
        <v>72</v>
      </c>
      <c r="D16" s="77">
        <v>1</v>
      </c>
      <c r="E16" s="77"/>
      <c r="F16" s="77"/>
      <c r="G16" s="100">
        <f t="shared" si="0"/>
        <v>190</v>
      </c>
      <c r="H16" s="100"/>
      <c r="I16" s="100"/>
      <c r="J16" s="100">
        <f t="shared" si="1"/>
        <v>190</v>
      </c>
      <c r="K16" s="100">
        <f>O16+P16</f>
        <v>190</v>
      </c>
      <c r="L16" s="77"/>
      <c r="M16" s="77"/>
      <c r="N16" s="77"/>
      <c r="O16" s="77">
        <v>102</v>
      </c>
      <c r="P16" s="77">
        <v>88</v>
      </c>
      <c r="Q16" s="78"/>
      <c r="R16" s="1"/>
      <c r="S16" s="1"/>
      <c r="T16" s="1"/>
      <c r="U16" s="1"/>
      <c r="V16" s="6"/>
    </row>
    <row r="17" spans="1:22" s="49" customFormat="1" ht="14.25" customHeight="1">
      <c r="A17" s="32">
        <v>1.5</v>
      </c>
      <c r="B17" s="35" t="s">
        <v>222</v>
      </c>
      <c r="C17" s="77" t="s">
        <v>72</v>
      </c>
      <c r="D17" s="77">
        <v>1</v>
      </c>
      <c r="E17" s="77"/>
      <c r="F17" s="77"/>
      <c r="G17" s="100">
        <f t="shared" si="0"/>
        <v>78</v>
      </c>
      <c r="H17" s="100"/>
      <c r="I17" s="100"/>
      <c r="J17" s="100">
        <f t="shared" si="1"/>
        <v>78</v>
      </c>
      <c r="K17" s="100">
        <f>J17-M17</f>
        <v>48</v>
      </c>
      <c r="L17" s="77"/>
      <c r="M17" s="77">
        <v>30</v>
      </c>
      <c r="N17" s="77"/>
      <c r="O17" s="77">
        <v>34</v>
      </c>
      <c r="P17" s="77">
        <v>44</v>
      </c>
      <c r="Q17" s="78"/>
      <c r="R17" s="1"/>
      <c r="S17" s="1"/>
      <c r="T17" s="1"/>
      <c r="U17" s="1"/>
      <c r="V17" s="6"/>
    </row>
    <row r="18" spans="1:22" s="49" customFormat="1" ht="14.25" customHeight="1">
      <c r="A18" s="32">
        <v>1.6</v>
      </c>
      <c r="B18" s="35" t="s">
        <v>109</v>
      </c>
      <c r="C18" s="77"/>
      <c r="D18" s="77">
        <v>1</v>
      </c>
      <c r="E18" s="77"/>
      <c r="F18" s="77"/>
      <c r="G18" s="100">
        <f t="shared" si="0"/>
        <v>68</v>
      </c>
      <c r="H18" s="100"/>
      <c r="I18" s="100"/>
      <c r="J18" s="100">
        <f t="shared" si="1"/>
        <v>68</v>
      </c>
      <c r="K18" s="100">
        <f>O18+P18</f>
        <v>68</v>
      </c>
      <c r="L18" s="77"/>
      <c r="M18" s="77"/>
      <c r="N18" s="77"/>
      <c r="O18" s="77">
        <v>68</v>
      </c>
      <c r="P18" s="77"/>
      <c r="Q18" s="78"/>
      <c r="R18" s="1"/>
      <c r="S18" s="1"/>
      <c r="T18" s="1"/>
      <c r="U18" s="1"/>
      <c r="V18" s="6"/>
    </row>
    <row r="19" spans="1:22" s="49" customFormat="1" ht="14.25" customHeight="1">
      <c r="A19" s="32">
        <v>1.7</v>
      </c>
      <c r="B19" s="35" t="s">
        <v>110</v>
      </c>
      <c r="C19" s="77"/>
      <c r="D19" s="77">
        <v>1</v>
      </c>
      <c r="E19" s="77"/>
      <c r="F19" s="77"/>
      <c r="G19" s="100">
        <f t="shared" si="0"/>
        <v>34</v>
      </c>
      <c r="H19" s="100"/>
      <c r="I19" s="100"/>
      <c r="J19" s="100">
        <f t="shared" si="1"/>
        <v>34</v>
      </c>
      <c r="K19" s="100">
        <f>O19+P19</f>
        <v>34</v>
      </c>
      <c r="L19" s="77"/>
      <c r="M19" s="77"/>
      <c r="N19" s="77"/>
      <c r="O19" s="77">
        <v>34</v>
      </c>
      <c r="P19" s="77"/>
      <c r="Q19" s="78"/>
      <c r="R19" s="1"/>
      <c r="S19" s="1"/>
      <c r="T19" s="1"/>
      <c r="U19" s="1"/>
      <c r="V19" s="6"/>
    </row>
    <row r="20" spans="1:22" s="49" customFormat="1" ht="14.25" customHeight="1">
      <c r="A20" s="32">
        <v>1.8</v>
      </c>
      <c r="B20" s="35" t="s">
        <v>111</v>
      </c>
      <c r="C20" s="77"/>
      <c r="D20" s="77">
        <v>2</v>
      </c>
      <c r="E20" s="77"/>
      <c r="F20" s="77"/>
      <c r="G20" s="100">
        <f t="shared" si="0"/>
        <v>66</v>
      </c>
      <c r="H20" s="100"/>
      <c r="I20" s="100"/>
      <c r="J20" s="100">
        <f t="shared" si="1"/>
        <v>66</v>
      </c>
      <c r="K20" s="100">
        <f>J20-M20</f>
        <v>56</v>
      </c>
      <c r="L20" s="77"/>
      <c r="M20" s="77">
        <v>10</v>
      </c>
      <c r="N20" s="77"/>
      <c r="O20" s="77"/>
      <c r="P20" s="77">
        <v>66</v>
      </c>
      <c r="Q20" s="78"/>
      <c r="R20" s="1"/>
      <c r="S20" s="1"/>
      <c r="T20" s="1"/>
      <c r="U20" s="1"/>
      <c r="V20" s="6"/>
    </row>
    <row r="21" spans="1:22" s="49" customFormat="1" ht="14.25" customHeight="1">
      <c r="A21" s="32">
        <v>1.9</v>
      </c>
      <c r="B21" s="35" t="s">
        <v>30</v>
      </c>
      <c r="C21" s="77"/>
      <c r="D21" s="77" t="s">
        <v>106</v>
      </c>
      <c r="E21" s="77"/>
      <c r="F21" s="77"/>
      <c r="G21" s="100">
        <f t="shared" si="0"/>
        <v>122</v>
      </c>
      <c r="H21" s="100"/>
      <c r="I21" s="100"/>
      <c r="J21" s="100">
        <f t="shared" si="1"/>
        <v>122</v>
      </c>
      <c r="K21" s="100">
        <f>J21-L21-M21</f>
        <v>92</v>
      </c>
      <c r="L21" s="77">
        <v>20</v>
      </c>
      <c r="M21" s="77">
        <v>10</v>
      </c>
      <c r="N21" s="77"/>
      <c r="O21" s="77">
        <v>34</v>
      </c>
      <c r="P21" s="77">
        <v>88</v>
      </c>
      <c r="Q21" s="78"/>
      <c r="R21" s="1"/>
      <c r="S21" s="1"/>
      <c r="T21" s="1"/>
      <c r="U21" s="1"/>
      <c r="V21" s="6"/>
    </row>
    <row r="22" spans="1:22" s="49" customFormat="1" ht="14.25" customHeight="1">
      <c r="A22" s="55">
        <v>1.1</v>
      </c>
      <c r="B22" s="35" t="s">
        <v>261</v>
      </c>
      <c r="C22" s="77" t="s">
        <v>72</v>
      </c>
      <c r="D22" s="77">
        <v>1</v>
      </c>
      <c r="E22" s="77"/>
      <c r="F22" s="77"/>
      <c r="G22" s="100">
        <f t="shared" si="0"/>
        <v>190</v>
      </c>
      <c r="H22" s="100"/>
      <c r="I22" s="100"/>
      <c r="J22" s="100">
        <f t="shared" si="1"/>
        <v>190</v>
      </c>
      <c r="K22" s="100">
        <f>J22-L22</f>
        <v>160</v>
      </c>
      <c r="L22" s="77">
        <v>30</v>
      </c>
      <c r="M22" s="77"/>
      <c r="N22" s="77"/>
      <c r="O22" s="77">
        <v>102</v>
      </c>
      <c r="P22" s="77">
        <v>88</v>
      </c>
      <c r="Q22" s="78"/>
      <c r="R22" s="1"/>
      <c r="S22" s="1"/>
      <c r="T22" s="1"/>
      <c r="U22" s="1"/>
      <c r="V22" s="6"/>
    </row>
    <row r="23" spans="1:22" s="49" customFormat="1" ht="14.25" customHeight="1">
      <c r="A23" s="32">
        <v>1.11</v>
      </c>
      <c r="B23" s="35" t="s">
        <v>112</v>
      </c>
      <c r="C23" s="77"/>
      <c r="D23" s="77" t="s">
        <v>106</v>
      </c>
      <c r="E23" s="77"/>
      <c r="F23" s="77"/>
      <c r="G23" s="100">
        <f t="shared" si="0"/>
        <v>78</v>
      </c>
      <c r="H23" s="100"/>
      <c r="I23" s="100"/>
      <c r="J23" s="100">
        <f t="shared" si="1"/>
        <v>78</v>
      </c>
      <c r="K23" s="100"/>
      <c r="L23" s="77"/>
      <c r="M23" s="77">
        <v>78</v>
      </c>
      <c r="N23" s="77"/>
      <c r="O23" s="77">
        <v>34</v>
      </c>
      <c r="P23" s="77">
        <v>44</v>
      </c>
      <c r="Q23" s="78"/>
      <c r="R23" s="1"/>
      <c r="S23" s="1"/>
      <c r="T23" s="1"/>
      <c r="U23" s="1"/>
      <c r="V23" s="6"/>
    </row>
    <row r="24" spans="1:22" s="49" customFormat="1" ht="14.25" customHeight="1">
      <c r="A24" s="32">
        <v>1.12</v>
      </c>
      <c r="B24" s="35" t="s">
        <v>113</v>
      </c>
      <c r="C24" s="77"/>
      <c r="D24" s="77" t="s">
        <v>106</v>
      </c>
      <c r="E24" s="77"/>
      <c r="F24" s="77"/>
      <c r="G24" s="100">
        <f t="shared" si="0"/>
        <v>78</v>
      </c>
      <c r="H24" s="100"/>
      <c r="I24" s="100"/>
      <c r="J24" s="100">
        <f t="shared" si="1"/>
        <v>78</v>
      </c>
      <c r="K24" s="100"/>
      <c r="L24" s="77"/>
      <c r="M24" s="77">
        <v>78</v>
      </c>
      <c r="N24" s="77"/>
      <c r="O24" s="77">
        <v>34</v>
      </c>
      <c r="P24" s="77">
        <v>44</v>
      </c>
      <c r="Q24" s="78"/>
      <c r="R24" s="1"/>
      <c r="S24" s="1"/>
      <c r="T24" s="1"/>
      <c r="U24" s="1"/>
      <c r="V24" s="6"/>
    </row>
    <row r="25" spans="1:22" s="49" customFormat="1" ht="14.25" customHeight="1">
      <c r="A25" s="32">
        <v>1.13</v>
      </c>
      <c r="B25" s="35" t="s">
        <v>114</v>
      </c>
      <c r="C25" s="77"/>
      <c r="D25" s="77" t="s">
        <v>106</v>
      </c>
      <c r="E25" s="77"/>
      <c r="F25" s="77"/>
      <c r="G25" s="100">
        <f t="shared" si="0"/>
        <v>78</v>
      </c>
      <c r="H25" s="100"/>
      <c r="I25" s="100"/>
      <c r="J25" s="100">
        <f t="shared" si="1"/>
        <v>78</v>
      </c>
      <c r="K25" s="100">
        <f>J25-M25</f>
        <v>27</v>
      </c>
      <c r="L25" s="77"/>
      <c r="M25" s="77">
        <v>51</v>
      </c>
      <c r="N25" s="77"/>
      <c r="O25" s="77">
        <v>34</v>
      </c>
      <c r="P25" s="77">
        <v>44</v>
      </c>
      <c r="Q25" s="78"/>
      <c r="R25" s="1"/>
      <c r="S25" s="1"/>
      <c r="T25" s="1"/>
      <c r="U25" s="1"/>
      <c r="V25" s="6"/>
    </row>
    <row r="26" spans="1:22" s="49" customFormat="1" ht="14.25" customHeight="1" thickBot="1">
      <c r="A26" s="32">
        <v>1.14</v>
      </c>
      <c r="B26" s="35" t="s">
        <v>1</v>
      </c>
      <c r="C26" s="77" t="s">
        <v>72</v>
      </c>
      <c r="D26" s="77"/>
      <c r="E26" s="77"/>
      <c r="F26" s="77"/>
      <c r="G26" s="77">
        <f>O26+P26</f>
        <v>66</v>
      </c>
      <c r="H26" s="77"/>
      <c r="I26" s="77"/>
      <c r="J26" s="77">
        <f>O26+P26</f>
        <v>66</v>
      </c>
      <c r="K26" s="77">
        <f>O26+P26</f>
        <v>66</v>
      </c>
      <c r="L26" s="77"/>
      <c r="M26" s="77"/>
      <c r="N26" s="77"/>
      <c r="O26" s="77"/>
      <c r="P26" s="77">
        <v>66</v>
      </c>
      <c r="Q26" s="78"/>
      <c r="R26" s="71"/>
      <c r="S26" s="71"/>
      <c r="T26" s="71"/>
      <c r="U26" s="71"/>
      <c r="V26" s="72"/>
    </row>
    <row r="27" spans="1:22" s="81" customFormat="1" ht="9.75" customHeight="1">
      <c r="A27" s="862"/>
      <c r="B27" s="843" t="s">
        <v>6</v>
      </c>
      <c r="C27" s="812"/>
      <c r="D27" s="812"/>
      <c r="E27" s="812"/>
      <c r="F27" s="812"/>
      <c r="G27" s="812">
        <f>SUM(G13:G26)</f>
        <v>1404</v>
      </c>
      <c r="H27" s="812"/>
      <c r="I27" s="812"/>
      <c r="J27" s="812">
        <f>SUM(J13:J26)</f>
        <v>1404</v>
      </c>
      <c r="K27" s="812">
        <f>SUM(K13:K26)</f>
        <v>1097</v>
      </c>
      <c r="L27" s="812">
        <f>SUM(L13:L26)</f>
        <v>50</v>
      </c>
      <c r="M27" s="812">
        <f>M25+M24+M23+M21+M20+M17</f>
        <v>257</v>
      </c>
      <c r="N27" s="812"/>
      <c r="O27" s="812">
        <f>SUM(O13:O26)</f>
        <v>612</v>
      </c>
      <c r="P27" s="812">
        <f>SUM(P13:P26)</f>
        <v>792</v>
      </c>
      <c r="Q27" s="812"/>
      <c r="R27" s="812"/>
      <c r="S27" s="812"/>
      <c r="T27" s="812"/>
      <c r="U27" s="812"/>
      <c r="V27" s="830"/>
    </row>
    <row r="28" spans="1:22" s="34" customFormat="1" ht="7.5" customHeight="1" thickBot="1">
      <c r="A28" s="842"/>
      <c r="B28" s="844"/>
      <c r="C28" s="813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31"/>
    </row>
    <row r="29" spans="1:22" s="30" customFormat="1" ht="18.75" customHeight="1" thickBot="1">
      <c r="A29" s="82">
        <v>2</v>
      </c>
      <c r="B29" s="848" t="s">
        <v>126</v>
      </c>
      <c r="C29" s="849"/>
      <c r="D29" s="849"/>
      <c r="E29" s="849"/>
      <c r="F29" s="849"/>
      <c r="G29" s="849"/>
      <c r="H29" s="849"/>
      <c r="I29" s="849"/>
      <c r="J29" s="849"/>
      <c r="K29" s="849"/>
      <c r="L29" s="849"/>
      <c r="M29" s="849"/>
      <c r="N29" s="849"/>
      <c r="O29" s="849"/>
      <c r="P29" s="849"/>
      <c r="Q29" s="849"/>
      <c r="R29" s="849"/>
      <c r="S29" s="849"/>
      <c r="T29" s="849"/>
      <c r="U29" s="849"/>
      <c r="V29" s="850"/>
    </row>
    <row r="30" spans="1:22" s="49" customFormat="1" ht="14.25" customHeight="1">
      <c r="A30" s="31">
        <v>2.1</v>
      </c>
      <c r="B30" s="36" t="s">
        <v>1</v>
      </c>
      <c r="C30" s="76"/>
      <c r="D30" s="76">
        <v>3</v>
      </c>
      <c r="E30" s="76"/>
      <c r="F30" s="76">
        <v>1</v>
      </c>
      <c r="G30" s="76">
        <v>81</v>
      </c>
      <c r="H30" s="77">
        <f>G30/54</f>
        <v>1.5</v>
      </c>
      <c r="I30" s="77">
        <f>G30/36</f>
        <v>2.25</v>
      </c>
      <c r="J30" s="76">
        <f>Q30</f>
        <v>54</v>
      </c>
      <c r="K30" s="76">
        <f>Q30</f>
        <v>54</v>
      </c>
      <c r="L30" s="76"/>
      <c r="M30" s="76"/>
      <c r="N30" s="76">
        <f aca="true" t="shared" si="2" ref="N30:N38">G30-J30</f>
        <v>27</v>
      </c>
      <c r="O30" s="76"/>
      <c r="P30" s="76"/>
      <c r="Q30" s="76">
        <v>54</v>
      </c>
      <c r="R30" s="76"/>
      <c r="S30" s="76"/>
      <c r="T30" s="76"/>
      <c r="U30" s="76"/>
      <c r="V30" s="5"/>
    </row>
    <row r="31" spans="1:22" s="49" customFormat="1" ht="31.5" customHeight="1">
      <c r="A31" s="32">
        <v>2.2</v>
      </c>
      <c r="B31" s="56" t="s">
        <v>219</v>
      </c>
      <c r="C31" s="77"/>
      <c r="D31" s="77">
        <v>3</v>
      </c>
      <c r="E31" s="77"/>
      <c r="F31" s="77">
        <v>1</v>
      </c>
      <c r="G31" s="77">
        <v>81</v>
      </c>
      <c r="H31" s="77">
        <f aca="true" t="shared" si="3" ref="H31:H38">G31/54</f>
        <v>1.5</v>
      </c>
      <c r="I31" s="77">
        <f aca="true" t="shared" si="4" ref="I31:I38">G31/36</f>
        <v>2.25</v>
      </c>
      <c r="J31" s="77">
        <f>Q31</f>
        <v>36</v>
      </c>
      <c r="K31" s="100">
        <v>26</v>
      </c>
      <c r="L31" s="77"/>
      <c r="M31" s="77">
        <v>10</v>
      </c>
      <c r="N31" s="77">
        <f t="shared" si="2"/>
        <v>45</v>
      </c>
      <c r="O31" s="77"/>
      <c r="P31" s="77"/>
      <c r="Q31" s="77">
        <v>36</v>
      </c>
      <c r="R31" s="77"/>
      <c r="S31" s="77"/>
      <c r="T31" s="77"/>
      <c r="U31" s="77"/>
      <c r="V31" s="6"/>
    </row>
    <row r="32" spans="1:22" s="49" customFormat="1" ht="14.25" customHeight="1">
      <c r="A32" s="32">
        <v>2.3</v>
      </c>
      <c r="B32" s="35" t="s">
        <v>2</v>
      </c>
      <c r="C32" s="77"/>
      <c r="D32" s="77">
        <v>7</v>
      </c>
      <c r="E32" s="77"/>
      <c r="F32" s="77">
        <v>1</v>
      </c>
      <c r="G32" s="77">
        <v>54</v>
      </c>
      <c r="H32" s="77">
        <f t="shared" si="3"/>
        <v>1</v>
      </c>
      <c r="I32" s="77">
        <f t="shared" si="4"/>
        <v>1.5</v>
      </c>
      <c r="J32" s="77">
        <f>U32</f>
        <v>30</v>
      </c>
      <c r="K32" s="77">
        <v>22</v>
      </c>
      <c r="L32" s="77"/>
      <c r="M32" s="77">
        <v>8</v>
      </c>
      <c r="N32" s="100">
        <f t="shared" si="2"/>
        <v>24</v>
      </c>
      <c r="O32" s="77"/>
      <c r="P32" s="77"/>
      <c r="Q32" s="77"/>
      <c r="R32" s="77"/>
      <c r="S32" s="77"/>
      <c r="T32" s="77"/>
      <c r="U32" s="77">
        <v>30</v>
      </c>
      <c r="V32" s="6"/>
    </row>
    <row r="33" spans="1:22" s="49" customFormat="1" ht="14.25" customHeight="1">
      <c r="A33" s="32">
        <v>2.4</v>
      </c>
      <c r="B33" s="35" t="s">
        <v>3</v>
      </c>
      <c r="C33" s="157"/>
      <c r="D33" s="160">
        <v>4</v>
      </c>
      <c r="E33" s="77"/>
      <c r="F33" s="77"/>
      <c r="G33" s="77">
        <v>81</v>
      </c>
      <c r="H33" s="77">
        <f t="shared" si="3"/>
        <v>1.5</v>
      </c>
      <c r="I33" s="77">
        <f t="shared" si="4"/>
        <v>2.25</v>
      </c>
      <c r="J33" s="77">
        <f>R33</f>
        <v>36</v>
      </c>
      <c r="K33" s="77">
        <v>44</v>
      </c>
      <c r="L33" s="77"/>
      <c r="M33" s="77">
        <v>10</v>
      </c>
      <c r="N33" s="77">
        <f t="shared" si="2"/>
        <v>45</v>
      </c>
      <c r="O33" s="77"/>
      <c r="P33" s="77"/>
      <c r="Q33" s="77"/>
      <c r="R33" s="77">
        <v>36</v>
      </c>
      <c r="S33" s="77"/>
      <c r="T33" s="77"/>
      <c r="U33" s="77"/>
      <c r="V33" s="6"/>
    </row>
    <row r="34" spans="1:22" s="49" customFormat="1" ht="14.25" customHeight="1">
      <c r="A34" s="32">
        <v>2.5</v>
      </c>
      <c r="B34" s="35" t="s">
        <v>4</v>
      </c>
      <c r="C34" s="77"/>
      <c r="D34" s="77">
        <v>5</v>
      </c>
      <c r="E34" s="77"/>
      <c r="F34" s="77">
        <v>1</v>
      </c>
      <c r="G34" s="77">
        <v>54</v>
      </c>
      <c r="H34" s="77">
        <f t="shared" si="3"/>
        <v>1</v>
      </c>
      <c r="I34" s="77">
        <f t="shared" si="4"/>
        <v>1.5</v>
      </c>
      <c r="J34" s="77">
        <f>S34</f>
        <v>36</v>
      </c>
      <c r="K34" s="77">
        <v>26</v>
      </c>
      <c r="L34" s="77"/>
      <c r="M34" s="77">
        <v>10</v>
      </c>
      <c r="N34" s="77">
        <f t="shared" si="2"/>
        <v>18</v>
      </c>
      <c r="O34" s="77"/>
      <c r="P34" s="77"/>
      <c r="Q34" s="77"/>
      <c r="R34" s="77"/>
      <c r="S34" s="77">
        <v>36</v>
      </c>
      <c r="T34" s="77"/>
      <c r="U34" s="77"/>
      <c r="V34" s="6"/>
    </row>
    <row r="35" spans="1:22" s="49" customFormat="1" ht="14.25" customHeight="1">
      <c r="A35" s="37">
        <v>2.6</v>
      </c>
      <c r="B35" s="35" t="s">
        <v>5</v>
      </c>
      <c r="C35" s="77"/>
      <c r="D35" s="77">
        <v>3</v>
      </c>
      <c r="E35" s="77"/>
      <c r="F35" s="77">
        <v>1</v>
      </c>
      <c r="G35" s="77">
        <v>54</v>
      </c>
      <c r="H35" s="77">
        <f t="shared" si="3"/>
        <v>1</v>
      </c>
      <c r="I35" s="77">
        <f t="shared" si="4"/>
        <v>1.5</v>
      </c>
      <c r="J35" s="77">
        <f>Q35</f>
        <v>36</v>
      </c>
      <c r="K35" s="77">
        <v>30</v>
      </c>
      <c r="L35" s="77"/>
      <c r="M35" s="77">
        <v>6</v>
      </c>
      <c r="N35" s="77">
        <f t="shared" si="2"/>
        <v>18</v>
      </c>
      <c r="O35" s="77"/>
      <c r="P35" s="77"/>
      <c r="Q35" s="77">
        <v>36</v>
      </c>
      <c r="R35" s="77"/>
      <c r="S35" s="162"/>
      <c r="T35" s="77"/>
      <c r="U35" s="77"/>
      <c r="V35" s="6"/>
    </row>
    <row r="36" spans="1:22" s="49" customFormat="1" ht="14.25" customHeight="1">
      <c r="A36" s="32">
        <v>2.7</v>
      </c>
      <c r="B36" s="35" t="s">
        <v>127</v>
      </c>
      <c r="C36" s="77"/>
      <c r="D36" s="77" t="s">
        <v>128</v>
      </c>
      <c r="E36" s="77"/>
      <c r="F36" s="77"/>
      <c r="G36" s="77">
        <v>216</v>
      </c>
      <c r="H36" s="77">
        <f t="shared" si="3"/>
        <v>4</v>
      </c>
      <c r="I36" s="77">
        <f t="shared" si="4"/>
        <v>6</v>
      </c>
      <c r="J36" s="77">
        <v>122</v>
      </c>
      <c r="K36" s="77"/>
      <c r="L36" s="77"/>
      <c r="M36" s="77">
        <v>122</v>
      </c>
      <c r="N36" s="77">
        <f t="shared" si="2"/>
        <v>94</v>
      </c>
      <c r="O36" s="77"/>
      <c r="P36" s="77"/>
      <c r="Q36" s="77" t="s">
        <v>190</v>
      </c>
      <c r="R36" s="77" t="s">
        <v>190</v>
      </c>
      <c r="S36" s="77" t="s">
        <v>129</v>
      </c>
      <c r="T36" s="77" t="s">
        <v>200</v>
      </c>
      <c r="U36" s="77"/>
      <c r="V36" s="6"/>
    </row>
    <row r="37" spans="1:22" s="49" customFormat="1" ht="31.5" customHeight="1">
      <c r="A37" s="32">
        <v>2.8</v>
      </c>
      <c r="B37" s="56" t="s">
        <v>214</v>
      </c>
      <c r="C37" s="77"/>
      <c r="D37" s="77" t="s">
        <v>128</v>
      </c>
      <c r="E37" s="77"/>
      <c r="F37" s="77">
        <v>3</v>
      </c>
      <c r="G37" s="77">
        <v>216</v>
      </c>
      <c r="H37" s="77">
        <f t="shared" si="3"/>
        <v>4</v>
      </c>
      <c r="I37" s="77">
        <f t="shared" si="4"/>
        <v>6</v>
      </c>
      <c r="J37" s="77">
        <v>122</v>
      </c>
      <c r="K37" s="77"/>
      <c r="L37" s="77"/>
      <c r="M37" s="77">
        <v>122</v>
      </c>
      <c r="N37" s="77">
        <f t="shared" si="2"/>
        <v>94</v>
      </c>
      <c r="O37" s="77"/>
      <c r="P37" s="77"/>
      <c r="Q37" s="77" t="s">
        <v>190</v>
      </c>
      <c r="R37" s="77" t="s">
        <v>190</v>
      </c>
      <c r="S37" s="77" t="s">
        <v>129</v>
      </c>
      <c r="T37" s="77"/>
      <c r="U37" s="77"/>
      <c r="V37" s="6"/>
    </row>
    <row r="38" spans="1:24" s="49" customFormat="1" ht="31.5" customHeight="1" thickBot="1">
      <c r="A38" s="85">
        <v>2.9</v>
      </c>
      <c r="B38" s="56" t="s">
        <v>203</v>
      </c>
      <c r="C38" s="77"/>
      <c r="D38" s="77">
        <v>4</v>
      </c>
      <c r="E38" s="77"/>
      <c r="F38" s="77">
        <v>1</v>
      </c>
      <c r="G38" s="77">
        <v>81</v>
      </c>
      <c r="H38" s="77">
        <f t="shared" si="3"/>
        <v>1.5</v>
      </c>
      <c r="I38" s="77">
        <f t="shared" si="4"/>
        <v>2.25</v>
      </c>
      <c r="J38" s="100">
        <f>R38</f>
        <v>36</v>
      </c>
      <c r="K38" s="77">
        <v>26</v>
      </c>
      <c r="L38" s="77"/>
      <c r="M38" s="77">
        <v>10</v>
      </c>
      <c r="N38" s="100">
        <f t="shared" si="2"/>
        <v>45</v>
      </c>
      <c r="O38" s="77"/>
      <c r="P38" s="77"/>
      <c r="Q38" s="77"/>
      <c r="R38" s="77">
        <v>36</v>
      </c>
      <c r="S38" s="77"/>
      <c r="T38" s="77"/>
      <c r="U38" s="77"/>
      <c r="V38" s="6"/>
      <c r="X38" s="81">
        <f>U39+T39+S39+R39+Q39</f>
        <v>482</v>
      </c>
    </row>
    <row r="39" spans="1:22" s="81" customFormat="1" ht="14.25" customHeight="1">
      <c r="A39" s="841"/>
      <c r="B39" s="843" t="s">
        <v>6</v>
      </c>
      <c r="C39" s="812"/>
      <c r="D39" s="812"/>
      <c r="E39" s="812"/>
      <c r="F39" s="812"/>
      <c r="G39" s="812">
        <f>SUM(G30:G38)</f>
        <v>918</v>
      </c>
      <c r="H39" s="812">
        <f>SUM(H30:H38)</f>
        <v>17</v>
      </c>
      <c r="I39" s="812">
        <f>SUM(I30:I38)</f>
        <v>25.5</v>
      </c>
      <c r="J39" s="812">
        <f>J38+J37+J36+J35+J34+J33+J32+J31+J30</f>
        <v>508</v>
      </c>
      <c r="K39" s="812">
        <f>K38+K35+K34+K33+K32+K31+K30</f>
        <v>228</v>
      </c>
      <c r="L39" s="812"/>
      <c r="M39" s="812">
        <f>SUM(M30:M38)</f>
        <v>298</v>
      </c>
      <c r="N39" s="812">
        <f>SUM(N30:N38)</f>
        <v>410</v>
      </c>
      <c r="O39" s="812"/>
      <c r="P39" s="812"/>
      <c r="Q39" s="812">
        <f>Q30+Q31+Q35+72</f>
        <v>198</v>
      </c>
      <c r="R39" s="812">
        <f>R33+R38+72</f>
        <v>144</v>
      </c>
      <c r="S39" s="812">
        <f>S34+48</f>
        <v>84</v>
      </c>
      <c r="T39" s="812">
        <f>26</f>
        <v>26</v>
      </c>
      <c r="U39" s="812">
        <f>U32</f>
        <v>30</v>
      </c>
      <c r="V39" s="830"/>
    </row>
    <row r="40" spans="1:23" s="34" customFormat="1" ht="9.75" customHeight="1" thickBot="1">
      <c r="A40" s="842"/>
      <c r="B40" s="844"/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31"/>
      <c r="W40" s="222"/>
    </row>
    <row r="41" spans="1:22" s="30" customFormat="1" ht="21" customHeight="1" thickBot="1">
      <c r="A41" s="74">
        <v>3</v>
      </c>
      <c r="B41" s="845" t="s">
        <v>186</v>
      </c>
      <c r="C41" s="846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6"/>
      <c r="Q41" s="846"/>
      <c r="R41" s="846"/>
      <c r="S41" s="846"/>
      <c r="T41" s="846"/>
      <c r="U41" s="846"/>
      <c r="V41" s="847"/>
    </row>
    <row r="42" spans="1:22" s="49" customFormat="1" ht="14.25" customHeight="1">
      <c r="A42" s="31">
        <v>3.1</v>
      </c>
      <c r="B42" s="99" t="s">
        <v>7</v>
      </c>
      <c r="C42" s="100"/>
      <c r="D42" s="100" t="s">
        <v>130</v>
      </c>
      <c r="E42" s="100"/>
      <c r="F42" s="100">
        <v>2</v>
      </c>
      <c r="G42" s="100">
        <v>135</v>
      </c>
      <c r="H42" s="100">
        <f>G42/54</f>
        <v>2.5</v>
      </c>
      <c r="I42" s="100">
        <f>G42/36</f>
        <v>3.75</v>
      </c>
      <c r="J42" s="100">
        <f>Q42+R42</f>
        <v>90</v>
      </c>
      <c r="K42" s="100"/>
      <c r="L42" s="100"/>
      <c r="M42" s="100">
        <f>J42</f>
        <v>90</v>
      </c>
      <c r="N42" s="100">
        <f aca="true" t="shared" si="5" ref="N42:N52">G42-J42</f>
        <v>45</v>
      </c>
      <c r="O42" s="100"/>
      <c r="P42" s="100"/>
      <c r="Q42" s="100">
        <v>54</v>
      </c>
      <c r="R42" s="100">
        <v>36</v>
      </c>
      <c r="S42" s="2"/>
      <c r="T42" s="2"/>
      <c r="U42" s="2"/>
      <c r="V42" s="5"/>
    </row>
    <row r="43" spans="1:22" s="49" customFormat="1" ht="14.25" customHeight="1">
      <c r="A43" s="32">
        <v>3.2</v>
      </c>
      <c r="B43" s="35" t="s">
        <v>8</v>
      </c>
      <c r="C43" s="77"/>
      <c r="D43" s="77">
        <v>3</v>
      </c>
      <c r="E43" s="77"/>
      <c r="F43" s="77">
        <v>1</v>
      </c>
      <c r="G43" s="77">
        <v>108</v>
      </c>
      <c r="H43" s="77">
        <f aca="true" t="shared" si="6" ref="H43:H52">G43/54</f>
        <v>2</v>
      </c>
      <c r="I43" s="77">
        <f aca="true" t="shared" si="7" ref="I43:I52">G43/36</f>
        <v>3</v>
      </c>
      <c r="J43" s="77">
        <f>Q43+R43</f>
        <v>72</v>
      </c>
      <c r="K43" s="77">
        <v>62</v>
      </c>
      <c r="L43" s="77">
        <v>10</v>
      </c>
      <c r="M43" s="77"/>
      <c r="N43" s="77">
        <f t="shared" si="5"/>
        <v>36</v>
      </c>
      <c r="O43" s="77"/>
      <c r="P43" s="77"/>
      <c r="Q43" s="77">
        <v>36</v>
      </c>
      <c r="R43" s="77">
        <v>36</v>
      </c>
      <c r="S43" s="1"/>
      <c r="T43" s="1"/>
      <c r="U43" s="1"/>
      <c r="V43" s="6"/>
    </row>
    <row r="44" spans="1:22" s="49" customFormat="1" ht="14.25" customHeight="1">
      <c r="A44" s="32">
        <v>3.3</v>
      </c>
      <c r="B44" s="35" t="s">
        <v>9</v>
      </c>
      <c r="C44" s="77"/>
      <c r="D44" s="77">
        <v>3</v>
      </c>
      <c r="E44" s="77"/>
      <c r="F44" s="77">
        <v>1</v>
      </c>
      <c r="G44" s="77">
        <v>81</v>
      </c>
      <c r="H44" s="77">
        <f t="shared" si="6"/>
        <v>1.5</v>
      </c>
      <c r="I44" s="77">
        <f t="shared" si="7"/>
        <v>2.25</v>
      </c>
      <c r="J44" s="77">
        <f>Q44+R44</f>
        <v>54</v>
      </c>
      <c r="K44" s="77">
        <v>44</v>
      </c>
      <c r="L44" s="77">
        <v>10</v>
      </c>
      <c r="M44" s="77"/>
      <c r="N44" s="77">
        <f t="shared" si="5"/>
        <v>27</v>
      </c>
      <c r="O44" s="77"/>
      <c r="P44" s="77"/>
      <c r="Q44" s="77">
        <v>54</v>
      </c>
      <c r="R44" s="77"/>
      <c r="S44" s="1"/>
      <c r="T44" s="1"/>
      <c r="U44" s="1"/>
      <c r="V44" s="6"/>
    </row>
    <row r="45" spans="1:22" s="49" customFormat="1" ht="14.25" customHeight="1">
      <c r="A45" s="32">
        <v>3.4</v>
      </c>
      <c r="B45" s="35" t="s">
        <v>10</v>
      </c>
      <c r="C45" s="77"/>
      <c r="D45" s="77">
        <v>4</v>
      </c>
      <c r="E45" s="77"/>
      <c r="F45" s="77">
        <v>1</v>
      </c>
      <c r="G45" s="77">
        <v>81</v>
      </c>
      <c r="H45" s="77">
        <f t="shared" si="6"/>
        <v>1.5</v>
      </c>
      <c r="I45" s="77">
        <f t="shared" si="7"/>
        <v>2.25</v>
      </c>
      <c r="J45" s="77">
        <f>Q45+R45</f>
        <v>54</v>
      </c>
      <c r="K45" s="77">
        <v>36</v>
      </c>
      <c r="L45" s="77">
        <v>8</v>
      </c>
      <c r="M45" s="77">
        <v>10</v>
      </c>
      <c r="N45" s="77">
        <f t="shared" si="5"/>
        <v>27</v>
      </c>
      <c r="O45" s="77"/>
      <c r="P45" s="77"/>
      <c r="Q45" s="77"/>
      <c r="R45" s="77">
        <v>54</v>
      </c>
      <c r="S45" s="1"/>
      <c r="T45" s="1"/>
      <c r="U45" s="1"/>
      <c r="V45" s="6"/>
    </row>
    <row r="46" spans="1:22" s="49" customFormat="1" ht="14.25" customHeight="1">
      <c r="A46" s="32">
        <v>3.5</v>
      </c>
      <c r="B46" s="35" t="s">
        <v>11</v>
      </c>
      <c r="C46" s="77"/>
      <c r="D46" s="77">
        <v>4</v>
      </c>
      <c r="E46" s="77"/>
      <c r="F46" s="77">
        <v>1</v>
      </c>
      <c r="G46" s="77">
        <v>81</v>
      </c>
      <c r="H46" s="77">
        <f t="shared" si="6"/>
        <v>1.5</v>
      </c>
      <c r="I46" s="77">
        <f t="shared" si="7"/>
        <v>2.25</v>
      </c>
      <c r="J46" s="77">
        <f>Q46+R46</f>
        <v>54</v>
      </c>
      <c r="K46" s="77">
        <v>36</v>
      </c>
      <c r="L46" s="77">
        <v>8</v>
      </c>
      <c r="M46" s="77">
        <v>10</v>
      </c>
      <c r="N46" s="77">
        <f t="shared" si="5"/>
        <v>27</v>
      </c>
      <c r="O46" s="77"/>
      <c r="P46" s="77"/>
      <c r="Q46" s="77"/>
      <c r="R46" s="77">
        <v>54</v>
      </c>
      <c r="S46" s="1"/>
      <c r="T46" s="1"/>
      <c r="U46" s="1"/>
      <c r="V46" s="6"/>
    </row>
    <row r="47" spans="1:22" s="49" customFormat="1" ht="14.25" customHeight="1">
      <c r="A47" s="32">
        <v>3.6</v>
      </c>
      <c r="B47" s="35" t="s">
        <v>12</v>
      </c>
      <c r="C47" s="77"/>
      <c r="D47" s="77">
        <v>5</v>
      </c>
      <c r="E47" s="77"/>
      <c r="F47" s="77">
        <v>1</v>
      </c>
      <c r="G47" s="77">
        <v>54</v>
      </c>
      <c r="H47" s="77">
        <f t="shared" si="6"/>
        <v>1</v>
      </c>
      <c r="I47" s="77">
        <f t="shared" si="7"/>
        <v>1.5</v>
      </c>
      <c r="J47" s="77">
        <f>S47</f>
        <v>36</v>
      </c>
      <c r="K47" s="77">
        <v>32</v>
      </c>
      <c r="L47" s="77"/>
      <c r="M47" s="77">
        <v>4</v>
      </c>
      <c r="N47" s="77">
        <f t="shared" si="5"/>
        <v>18</v>
      </c>
      <c r="O47" s="77"/>
      <c r="P47" s="77"/>
      <c r="Q47" s="77"/>
      <c r="R47" s="77"/>
      <c r="S47" s="77">
        <v>36</v>
      </c>
      <c r="T47" s="77"/>
      <c r="U47" s="77"/>
      <c r="V47" s="6"/>
    </row>
    <row r="48" spans="1:22" s="49" customFormat="1" ht="14.25" customHeight="1">
      <c r="A48" s="32">
        <v>3.7</v>
      </c>
      <c r="B48" s="35" t="s">
        <v>13</v>
      </c>
      <c r="C48" s="77"/>
      <c r="D48" s="77">
        <v>5</v>
      </c>
      <c r="E48" s="77"/>
      <c r="F48" s="77">
        <v>1</v>
      </c>
      <c r="G48" s="77">
        <v>54</v>
      </c>
      <c r="H48" s="77">
        <f t="shared" si="6"/>
        <v>1</v>
      </c>
      <c r="I48" s="77">
        <f t="shared" si="7"/>
        <v>1.5</v>
      </c>
      <c r="J48" s="77">
        <f>S48</f>
        <v>36</v>
      </c>
      <c r="K48" s="77">
        <v>36</v>
      </c>
      <c r="L48" s="77"/>
      <c r="M48" s="77"/>
      <c r="N48" s="77">
        <f t="shared" si="5"/>
        <v>18</v>
      </c>
      <c r="O48" s="77"/>
      <c r="P48" s="77"/>
      <c r="Q48" s="77"/>
      <c r="R48" s="77"/>
      <c r="S48" s="77">
        <v>36</v>
      </c>
      <c r="T48" s="77"/>
      <c r="U48" s="77"/>
      <c r="V48" s="6"/>
    </row>
    <row r="49" spans="1:22" s="49" customFormat="1" ht="14.25" customHeight="1">
      <c r="A49" s="32">
        <v>3.8</v>
      </c>
      <c r="B49" s="35" t="s">
        <v>14</v>
      </c>
      <c r="C49" s="77"/>
      <c r="D49" s="77">
        <v>6</v>
      </c>
      <c r="E49" s="77"/>
      <c r="F49" s="77">
        <v>1</v>
      </c>
      <c r="G49" s="77">
        <v>81</v>
      </c>
      <c r="H49" s="77">
        <f t="shared" si="6"/>
        <v>1.5</v>
      </c>
      <c r="I49" s="77">
        <f t="shared" si="7"/>
        <v>2.25</v>
      </c>
      <c r="J49" s="77">
        <f>T49</f>
        <v>52</v>
      </c>
      <c r="K49" s="77">
        <v>32</v>
      </c>
      <c r="L49" s="77"/>
      <c r="M49" s="77">
        <v>20</v>
      </c>
      <c r="N49" s="77">
        <f t="shared" si="5"/>
        <v>29</v>
      </c>
      <c r="O49" s="77"/>
      <c r="P49" s="77"/>
      <c r="Q49" s="77"/>
      <c r="R49" s="77"/>
      <c r="S49" s="77"/>
      <c r="T49" s="77">
        <v>52</v>
      </c>
      <c r="U49" s="77"/>
      <c r="V49" s="6"/>
    </row>
    <row r="50" spans="1:22" s="49" customFormat="1" ht="14.25" customHeight="1">
      <c r="A50" s="32">
        <v>3.9</v>
      </c>
      <c r="B50" s="79" t="s">
        <v>15</v>
      </c>
      <c r="C50" s="77"/>
      <c r="D50" s="77">
        <v>3</v>
      </c>
      <c r="E50" s="77"/>
      <c r="F50" s="77">
        <v>1</v>
      </c>
      <c r="G50" s="77">
        <v>108</v>
      </c>
      <c r="H50" s="77">
        <f t="shared" si="6"/>
        <v>2</v>
      </c>
      <c r="I50" s="77">
        <f t="shared" si="7"/>
        <v>3</v>
      </c>
      <c r="J50" s="77">
        <f>Q50+R50</f>
        <v>72</v>
      </c>
      <c r="K50" s="77">
        <v>60</v>
      </c>
      <c r="L50" s="77">
        <v>4</v>
      </c>
      <c r="M50" s="77">
        <v>8</v>
      </c>
      <c r="N50" s="77">
        <f t="shared" si="5"/>
        <v>36</v>
      </c>
      <c r="O50" s="77"/>
      <c r="P50" s="77"/>
      <c r="Q50" s="77">
        <v>72</v>
      </c>
      <c r="R50" s="77"/>
      <c r="S50" s="77"/>
      <c r="T50" s="77"/>
      <c r="U50" s="77"/>
      <c r="V50" s="6"/>
    </row>
    <row r="51" spans="1:22" s="49" customFormat="1" ht="14.25" customHeight="1">
      <c r="A51" s="159">
        <v>3.1</v>
      </c>
      <c r="B51" s="79" t="s">
        <v>16</v>
      </c>
      <c r="C51" s="158"/>
      <c r="D51" s="80">
        <v>5</v>
      </c>
      <c r="E51" s="80"/>
      <c r="F51" s="80"/>
      <c r="G51" s="80">
        <v>54</v>
      </c>
      <c r="H51" s="77">
        <f t="shared" si="6"/>
        <v>1</v>
      </c>
      <c r="I51" s="77">
        <f t="shared" si="7"/>
        <v>1.5</v>
      </c>
      <c r="J51" s="77">
        <f>S51</f>
        <v>36</v>
      </c>
      <c r="K51" s="80">
        <v>28</v>
      </c>
      <c r="L51" s="80">
        <v>4</v>
      </c>
      <c r="M51" s="80">
        <v>4</v>
      </c>
      <c r="N51" s="77">
        <f t="shared" si="5"/>
        <v>18</v>
      </c>
      <c r="O51" s="80"/>
      <c r="P51" s="80"/>
      <c r="Q51" s="80"/>
      <c r="R51" s="80"/>
      <c r="S51" s="80">
        <v>36</v>
      </c>
      <c r="T51" s="80"/>
      <c r="U51" s="80"/>
      <c r="V51" s="72"/>
    </row>
    <row r="52" spans="1:22" s="49" customFormat="1" ht="20.25" customHeight="1" thickBot="1">
      <c r="A52" s="68">
        <v>3.11</v>
      </c>
      <c r="B52" s="66" t="s">
        <v>17</v>
      </c>
      <c r="C52" s="86"/>
      <c r="D52" s="87">
        <v>3</v>
      </c>
      <c r="E52" s="87"/>
      <c r="F52" s="87">
        <v>1</v>
      </c>
      <c r="G52" s="87">
        <v>81</v>
      </c>
      <c r="H52" s="100">
        <f t="shared" si="6"/>
        <v>1.5</v>
      </c>
      <c r="I52" s="100">
        <f t="shared" si="7"/>
        <v>2.25</v>
      </c>
      <c r="J52" s="100">
        <f>Q52+R52</f>
        <v>54</v>
      </c>
      <c r="K52" s="87">
        <v>40</v>
      </c>
      <c r="L52" s="87"/>
      <c r="M52" s="87">
        <v>14</v>
      </c>
      <c r="N52" s="100">
        <f t="shared" si="5"/>
        <v>27</v>
      </c>
      <c r="O52" s="87"/>
      <c r="P52" s="87"/>
      <c r="Q52" s="87">
        <v>54</v>
      </c>
      <c r="R52" s="87"/>
      <c r="S52" s="87"/>
      <c r="T52" s="87"/>
      <c r="U52" s="87"/>
      <c r="V52" s="7"/>
    </row>
    <row r="53" spans="1:22" s="81" customFormat="1" ht="13.5" customHeight="1">
      <c r="A53" s="841"/>
      <c r="B53" s="843" t="s">
        <v>6</v>
      </c>
      <c r="C53" s="812"/>
      <c r="D53" s="812"/>
      <c r="E53" s="812"/>
      <c r="F53" s="812"/>
      <c r="G53" s="812">
        <f>SUM(G42:G52)</f>
        <v>918</v>
      </c>
      <c r="H53" s="812">
        <f>SUM(H42:H52)</f>
        <v>17</v>
      </c>
      <c r="I53" s="812">
        <f>SUM(I42:I52)</f>
        <v>25.5</v>
      </c>
      <c r="J53" s="812">
        <f>J42+J43+J44+J45+J46+J47+J48+J49+J50+J51+J52</f>
        <v>610</v>
      </c>
      <c r="K53" s="812">
        <f>SUM(K42:K52)</f>
        <v>406</v>
      </c>
      <c r="L53" s="812">
        <f>L51+L50+L46+L45+L44+L43</f>
        <v>44</v>
      </c>
      <c r="M53" s="812">
        <f>SUM(M42:M52)</f>
        <v>160</v>
      </c>
      <c r="N53" s="812">
        <f>SUM(N42:N52)</f>
        <v>308</v>
      </c>
      <c r="O53" s="812"/>
      <c r="P53" s="812"/>
      <c r="Q53" s="812">
        <f>SUM(Q42:Q52)</f>
        <v>270</v>
      </c>
      <c r="R53" s="812">
        <f>SUM(R42:R52)</f>
        <v>180</v>
      </c>
      <c r="S53" s="812">
        <f>SUM(S42:S52)</f>
        <v>108</v>
      </c>
      <c r="T53" s="812">
        <f>SUM(T42:T52)</f>
        <v>52</v>
      </c>
      <c r="U53" s="812">
        <f>SUM(U42:U52)</f>
        <v>0</v>
      </c>
      <c r="V53" s="830"/>
    </row>
    <row r="54" spans="1:25" s="81" customFormat="1" ht="13.5" customHeight="1" thickBot="1">
      <c r="A54" s="842"/>
      <c r="B54" s="844"/>
      <c r="C54" s="813"/>
      <c r="D54" s="813"/>
      <c r="E54" s="813"/>
      <c r="F54" s="813"/>
      <c r="G54" s="813"/>
      <c r="H54" s="813"/>
      <c r="I54" s="813"/>
      <c r="J54" s="813"/>
      <c r="K54" s="813"/>
      <c r="L54" s="813"/>
      <c r="M54" s="813"/>
      <c r="N54" s="813"/>
      <c r="O54" s="813"/>
      <c r="P54" s="813"/>
      <c r="Q54" s="813"/>
      <c r="R54" s="813"/>
      <c r="S54" s="813"/>
      <c r="T54" s="813"/>
      <c r="U54" s="813"/>
      <c r="V54" s="831"/>
      <c r="X54" s="81">
        <f>Q53+R53+S53+T53</f>
        <v>610</v>
      </c>
      <c r="Y54" s="81">
        <f>K53+L53+M53+N53</f>
        <v>918</v>
      </c>
    </row>
    <row r="55" spans="1:22" s="30" customFormat="1" ht="19.5" customHeight="1" thickBot="1">
      <c r="A55" s="95">
        <v>4</v>
      </c>
      <c r="B55" s="845" t="s">
        <v>134</v>
      </c>
      <c r="C55" s="846"/>
      <c r="D55" s="846"/>
      <c r="E55" s="846"/>
      <c r="F55" s="846"/>
      <c r="G55" s="846"/>
      <c r="H55" s="846"/>
      <c r="I55" s="846"/>
      <c r="J55" s="846"/>
      <c r="K55" s="846"/>
      <c r="L55" s="846"/>
      <c r="M55" s="846"/>
      <c r="N55" s="846"/>
      <c r="O55" s="846"/>
      <c r="P55" s="846"/>
      <c r="Q55" s="846"/>
      <c r="R55" s="846"/>
      <c r="S55" s="846"/>
      <c r="T55" s="846"/>
      <c r="U55" s="846"/>
      <c r="V55" s="847"/>
    </row>
    <row r="56" spans="1:22" s="49" customFormat="1" ht="16.5" customHeight="1">
      <c r="A56" s="98">
        <v>4.1</v>
      </c>
      <c r="B56" s="99" t="s">
        <v>131</v>
      </c>
      <c r="C56" s="100">
        <v>5</v>
      </c>
      <c r="D56" s="100">
        <v>4</v>
      </c>
      <c r="E56" s="100">
        <v>5</v>
      </c>
      <c r="F56" s="100">
        <v>1</v>
      </c>
      <c r="G56" s="100">
        <v>189</v>
      </c>
      <c r="H56" s="100">
        <f>G56/54</f>
        <v>3.5</v>
      </c>
      <c r="I56" s="100">
        <f>G56/36</f>
        <v>5.25</v>
      </c>
      <c r="J56" s="100">
        <f>R56+S56</f>
        <v>114</v>
      </c>
      <c r="K56" s="100">
        <v>82</v>
      </c>
      <c r="L56" s="100"/>
      <c r="M56" s="100">
        <v>32</v>
      </c>
      <c r="N56" s="100">
        <f aca="true" t="shared" si="8" ref="N56:N63">G56-J56</f>
        <v>75</v>
      </c>
      <c r="O56" s="100"/>
      <c r="P56" s="100"/>
      <c r="Q56" s="100"/>
      <c r="R56" s="100">
        <v>54</v>
      </c>
      <c r="S56" s="100">
        <v>60</v>
      </c>
      <c r="T56" s="100"/>
      <c r="U56" s="100"/>
      <c r="V56" s="275"/>
    </row>
    <row r="57" spans="1:22" s="49" customFormat="1" ht="14.25" customHeight="1">
      <c r="A57" s="32">
        <v>4.2</v>
      </c>
      <c r="B57" s="35" t="s">
        <v>23</v>
      </c>
      <c r="C57" s="77">
        <v>7</v>
      </c>
      <c r="D57" s="77">
        <v>6</v>
      </c>
      <c r="E57" s="77">
        <v>7</v>
      </c>
      <c r="F57" s="77">
        <v>1</v>
      </c>
      <c r="G57" s="77">
        <v>189</v>
      </c>
      <c r="H57" s="100">
        <f aca="true" t="shared" si="9" ref="H57:H63">G57/54</f>
        <v>3.5</v>
      </c>
      <c r="I57" s="100">
        <f aca="true" t="shared" si="10" ref="I57:I63">G57/36</f>
        <v>5.25</v>
      </c>
      <c r="J57" s="77">
        <f>T57+U57</f>
        <v>115</v>
      </c>
      <c r="K57" s="77">
        <v>95</v>
      </c>
      <c r="L57" s="77"/>
      <c r="M57" s="77">
        <v>20</v>
      </c>
      <c r="N57" s="77">
        <f t="shared" si="8"/>
        <v>74</v>
      </c>
      <c r="O57" s="77"/>
      <c r="P57" s="77"/>
      <c r="Q57" s="77"/>
      <c r="R57" s="77"/>
      <c r="S57" s="77"/>
      <c r="T57" s="77">
        <v>65</v>
      </c>
      <c r="U57" s="77">
        <v>50</v>
      </c>
      <c r="V57" s="88"/>
    </row>
    <row r="58" spans="1:22" s="49" customFormat="1" ht="14.25" customHeight="1">
      <c r="A58" s="32">
        <v>4.3</v>
      </c>
      <c r="B58" s="35" t="s">
        <v>24</v>
      </c>
      <c r="D58" s="77">
        <v>4</v>
      </c>
      <c r="E58" s="77"/>
      <c r="F58" s="77">
        <v>1</v>
      </c>
      <c r="G58" s="77">
        <v>135</v>
      </c>
      <c r="H58" s="100">
        <f t="shared" si="9"/>
        <v>2.5</v>
      </c>
      <c r="I58" s="100">
        <f t="shared" si="10"/>
        <v>3.75</v>
      </c>
      <c r="J58" s="77">
        <f>R58+S58</f>
        <v>72</v>
      </c>
      <c r="K58" s="77">
        <v>56</v>
      </c>
      <c r="L58" s="77">
        <v>6</v>
      </c>
      <c r="M58" s="77">
        <v>10</v>
      </c>
      <c r="N58" s="77">
        <f t="shared" si="8"/>
        <v>63</v>
      </c>
      <c r="O58" s="77"/>
      <c r="P58" s="77"/>
      <c r="Q58" s="77"/>
      <c r="R58" s="77">
        <v>72</v>
      </c>
      <c r="S58" s="77"/>
      <c r="T58" s="77"/>
      <c r="U58" s="77"/>
      <c r="V58" s="88"/>
    </row>
    <row r="59" spans="1:22" s="49" customFormat="1" ht="33.75" customHeight="1">
      <c r="A59" s="32">
        <v>4.4</v>
      </c>
      <c r="B59" s="56" t="s">
        <v>25</v>
      </c>
      <c r="C59" s="77">
        <v>7</v>
      </c>
      <c r="D59" s="77">
        <v>6</v>
      </c>
      <c r="E59" s="77"/>
      <c r="F59" s="77">
        <v>1</v>
      </c>
      <c r="G59" s="77">
        <v>189</v>
      </c>
      <c r="H59" s="100">
        <f t="shared" si="9"/>
        <v>3.5</v>
      </c>
      <c r="I59" s="100">
        <f t="shared" si="10"/>
        <v>5.25</v>
      </c>
      <c r="J59" s="77">
        <f>T59+U59</f>
        <v>115</v>
      </c>
      <c r="K59" s="77">
        <v>95</v>
      </c>
      <c r="L59" s="77"/>
      <c r="M59" s="77">
        <v>20</v>
      </c>
      <c r="N59" s="77">
        <f t="shared" si="8"/>
        <v>74</v>
      </c>
      <c r="O59" s="77"/>
      <c r="P59" s="77"/>
      <c r="Q59" s="77"/>
      <c r="R59" s="77"/>
      <c r="S59" s="77"/>
      <c r="T59" s="77">
        <v>65</v>
      </c>
      <c r="U59" s="77">
        <v>50</v>
      </c>
      <c r="V59" s="88"/>
    </row>
    <row r="60" spans="1:22" s="49" customFormat="1" ht="31.5" customHeight="1">
      <c r="A60" s="32">
        <v>4.5</v>
      </c>
      <c r="B60" s="56" t="s">
        <v>132</v>
      </c>
      <c r="C60" s="77"/>
      <c r="D60" s="77">
        <v>7</v>
      </c>
      <c r="E60" s="77"/>
      <c r="F60" s="77">
        <v>1</v>
      </c>
      <c r="G60" s="77">
        <v>81</v>
      </c>
      <c r="H60" s="100">
        <f t="shared" si="9"/>
        <v>1.5</v>
      </c>
      <c r="I60" s="100">
        <f t="shared" si="10"/>
        <v>2.25</v>
      </c>
      <c r="J60" s="77">
        <f>U60</f>
        <v>50</v>
      </c>
      <c r="K60" s="77">
        <v>36</v>
      </c>
      <c r="L60" s="77"/>
      <c r="M60" s="77">
        <v>14</v>
      </c>
      <c r="N60" s="77">
        <f t="shared" si="8"/>
        <v>31</v>
      </c>
      <c r="O60" s="77"/>
      <c r="P60" s="77"/>
      <c r="Q60" s="77"/>
      <c r="R60" s="77"/>
      <c r="S60" s="77"/>
      <c r="T60" s="77"/>
      <c r="U60" s="77">
        <v>50</v>
      </c>
      <c r="V60" s="88"/>
    </row>
    <row r="61" spans="1:22" s="49" customFormat="1" ht="14.25" customHeight="1">
      <c r="A61" s="32">
        <v>4.6</v>
      </c>
      <c r="B61" s="35" t="s">
        <v>133</v>
      </c>
      <c r="C61" s="77">
        <v>6</v>
      </c>
      <c r="D61" s="77"/>
      <c r="E61" s="77"/>
      <c r="F61" s="77">
        <v>1</v>
      </c>
      <c r="G61" s="77">
        <v>81</v>
      </c>
      <c r="H61" s="100">
        <f t="shared" si="9"/>
        <v>1.5</v>
      </c>
      <c r="I61" s="100">
        <f t="shared" si="10"/>
        <v>2.25</v>
      </c>
      <c r="J61" s="77">
        <f>K61+M61</f>
        <v>52</v>
      </c>
      <c r="K61" s="77">
        <v>42</v>
      </c>
      <c r="L61" s="77"/>
      <c r="M61" s="77">
        <v>10</v>
      </c>
      <c r="N61" s="77">
        <f t="shared" si="8"/>
        <v>29</v>
      </c>
      <c r="O61" s="77"/>
      <c r="P61" s="77"/>
      <c r="Q61" s="77"/>
      <c r="R61" s="77"/>
      <c r="S61" s="77"/>
      <c r="T61" s="77">
        <v>52</v>
      </c>
      <c r="U61" s="77"/>
      <c r="V61" s="88"/>
    </row>
    <row r="62" spans="1:22" s="49" customFormat="1" ht="14.25" customHeight="1">
      <c r="A62" s="33">
        <v>4.7</v>
      </c>
      <c r="B62" s="79" t="s">
        <v>26</v>
      </c>
      <c r="C62" s="80"/>
      <c r="D62" s="80">
        <v>6</v>
      </c>
      <c r="E62" s="80"/>
      <c r="F62" s="80">
        <v>1</v>
      </c>
      <c r="G62" s="80">
        <v>81</v>
      </c>
      <c r="H62" s="100">
        <f t="shared" si="9"/>
        <v>1.5</v>
      </c>
      <c r="I62" s="100">
        <f t="shared" si="10"/>
        <v>2.25</v>
      </c>
      <c r="J62" s="80">
        <f>K62+L62+M62</f>
        <v>52</v>
      </c>
      <c r="K62" s="80">
        <v>32</v>
      </c>
      <c r="L62" s="80">
        <v>10</v>
      </c>
      <c r="M62" s="80">
        <v>10</v>
      </c>
      <c r="N62" s="80">
        <f t="shared" si="8"/>
        <v>29</v>
      </c>
      <c r="O62" s="80"/>
      <c r="P62" s="80"/>
      <c r="Q62" s="80"/>
      <c r="R62" s="80"/>
      <c r="S62" s="80"/>
      <c r="T62" s="80">
        <v>52</v>
      </c>
      <c r="U62" s="80"/>
      <c r="V62" s="211"/>
    </row>
    <row r="63" spans="1:22" s="213" customFormat="1" ht="16.5" customHeight="1" thickBot="1">
      <c r="A63" s="87">
        <v>4.8</v>
      </c>
      <c r="B63" s="66" t="s">
        <v>27</v>
      </c>
      <c r="C63" s="87"/>
      <c r="D63" s="87">
        <v>7</v>
      </c>
      <c r="E63" s="87">
        <v>7</v>
      </c>
      <c r="F63" s="87">
        <v>1</v>
      </c>
      <c r="G63" s="87">
        <v>135</v>
      </c>
      <c r="H63" s="87">
        <f t="shared" si="9"/>
        <v>2.5</v>
      </c>
      <c r="I63" s="87">
        <f t="shared" si="10"/>
        <v>3.75</v>
      </c>
      <c r="J63" s="87">
        <f>U63</f>
        <v>70</v>
      </c>
      <c r="K63" s="87">
        <v>52</v>
      </c>
      <c r="L63" s="87"/>
      <c r="M63" s="87">
        <v>18</v>
      </c>
      <c r="N63" s="87">
        <f t="shared" si="8"/>
        <v>65</v>
      </c>
      <c r="O63" s="87"/>
      <c r="P63" s="87"/>
      <c r="Q63" s="87"/>
      <c r="R63" s="87"/>
      <c r="S63" s="87"/>
      <c r="T63" s="87"/>
      <c r="U63" s="87">
        <v>70</v>
      </c>
      <c r="V63" s="203"/>
    </row>
    <row r="64" spans="1:24" s="49" customFormat="1" ht="19.5" customHeight="1" thickBot="1">
      <c r="A64" s="276"/>
      <c r="B64" s="89" t="s">
        <v>6</v>
      </c>
      <c r="C64" s="176"/>
      <c r="D64" s="176"/>
      <c r="E64" s="176"/>
      <c r="F64" s="176"/>
      <c r="G64" s="214">
        <f>SUM(G56:G63)</f>
        <v>1080</v>
      </c>
      <c r="H64" s="214">
        <f>SUM(H56:H63)</f>
        <v>20</v>
      </c>
      <c r="I64" s="214">
        <f>SUM(I56:I63)</f>
        <v>30</v>
      </c>
      <c r="J64" s="214">
        <f>SUM(J56:J63)</f>
        <v>640</v>
      </c>
      <c r="K64" s="214">
        <f>SUM(K56:K63)</f>
        <v>490</v>
      </c>
      <c r="L64" s="214">
        <f>L62+L58</f>
        <v>16</v>
      </c>
      <c r="M64" s="214">
        <f>SUM(M56:M63)</f>
        <v>134</v>
      </c>
      <c r="N64" s="214">
        <f>SUM(N56:N63)</f>
        <v>440</v>
      </c>
      <c r="O64" s="214"/>
      <c r="P64" s="214"/>
      <c r="Q64" s="214"/>
      <c r="R64" s="214">
        <f>R58+R56</f>
        <v>126</v>
      </c>
      <c r="S64" s="214">
        <f>S56</f>
        <v>60</v>
      </c>
      <c r="T64" s="214">
        <f>T62+T61+T59+T57</f>
        <v>234</v>
      </c>
      <c r="U64" s="214">
        <f>U63+U60+U59+U57</f>
        <v>220</v>
      </c>
      <c r="V64" s="215"/>
      <c r="X64" s="49">
        <f>U64+T64+S64+R64</f>
        <v>640</v>
      </c>
    </row>
    <row r="65" spans="1:22" s="221" customFormat="1" ht="18.75" customHeight="1">
      <c r="A65" s="204"/>
      <c r="B65" s="220" t="s">
        <v>229</v>
      </c>
      <c r="C65" s="205"/>
      <c r="D65" s="205"/>
      <c r="E65" s="205"/>
      <c r="F65" s="205"/>
      <c r="G65" s="206"/>
      <c r="H65" s="206"/>
      <c r="I65" s="206"/>
      <c r="J65" s="76"/>
      <c r="K65" s="205"/>
      <c r="L65" s="205"/>
      <c r="M65" s="205"/>
      <c r="N65" s="76"/>
      <c r="O65" s="205"/>
      <c r="P65" s="205"/>
      <c r="Q65" s="205"/>
      <c r="R65" s="205"/>
      <c r="S65" s="205"/>
      <c r="T65" s="205"/>
      <c r="U65" s="205"/>
      <c r="V65" s="207"/>
    </row>
    <row r="66" spans="1:22" s="188" customFormat="1" ht="18.75" customHeight="1" thickBot="1">
      <c r="A66" s="181"/>
      <c r="B66" s="189" t="s">
        <v>230</v>
      </c>
      <c r="C66" s="183"/>
      <c r="D66" s="183"/>
      <c r="E66" s="183"/>
      <c r="F66" s="183"/>
      <c r="G66" s="184"/>
      <c r="H66" s="184"/>
      <c r="I66" s="184"/>
      <c r="J66" s="185"/>
      <c r="K66" s="183"/>
      <c r="L66" s="183"/>
      <c r="M66" s="183"/>
      <c r="N66" s="185"/>
      <c r="O66" s="183"/>
      <c r="P66" s="183"/>
      <c r="Q66" s="183"/>
      <c r="R66" s="183"/>
      <c r="S66" s="183"/>
      <c r="T66" s="183"/>
      <c r="U66" s="183"/>
      <c r="V66" s="186"/>
    </row>
    <row r="67" spans="1:22" s="201" customFormat="1" ht="18.75" customHeight="1">
      <c r="A67" s="277"/>
      <c r="B67" s="194" t="s">
        <v>232</v>
      </c>
      <c r="C67" s="190"/>
      <c r="D67" s="190"/>
      <c r="E67" s="190"/>
      <c r="F67" s="190"/>
      <c r="G67" s="187">
        <v>108</v>
      </c>
      <c r="H67" s="77">
        <f>G67/54</f>
        <v>2</v>
      </c>
      <c r="I67" s="77">
        <f>G67/36</f>
        <v>3</v>
      </c>
      <c r="J67" s="191"/>
      <c r="K67" s="190"/>
      <c r="L67" s="190"/>
      <c r="M67" s="190"/>
      <c r="N67" s="191"/>
      <c r="O67" s="190"/>
      <c r="P67" s="190"/>
      <c r="Q67" s="190"/>
      <c r="R67" s="190"/>
      <c r="S67" s="190"/>
      <c r="T67" s="190"/>
      <c r="U67" s="190"/>
      <c r="V67" s="223"/>
    </row>
    <row r="68" spans="1:22" s="201" customFormat="1" ht="18.75" customHeight="1">
      <c r="A68" s="278"/>
      <c r="B68" s="202" t="s">
        <v>233</v>
      </c>
      <c r="C68" s="192"/>
      <c r="D68" s="192"/>
      <c r="E68" s="192"/>
      <c r="F68" s="192"/>
      <c r="G68" s="50">
        <v>108</v>
      </c>
      <c r="H68" s="77">
        <f>G68/54</f>
        <v>2</v>
      </c>
      <c r="I68" s="77">
        <f>G68/36</f>
        <v>3</v>
      </c>
      <c r="J68" s="193"/>
      <c r="K68" s="192"/>
      <c r="L68" s="192"/>
      <c r="M68" s="192"/>
      <c r="N68" s="193"/>
      <c r="O68" s="192"/>
      <c r="P68" s="192"/>
      <c r="Q68" s="192"/>
      <c r="R68" s="192"/>
      <c r="S68" s="192"/>
      <c r="T68" s="192"/>
      <c r="U68" s="192"/>
      <c r="V68" s="224"/>
    </row>
    <row r="69" spans="1:22" s="201" customFormat="1" ht="34.5" customHeight="1">
      <c r="A69" s="278"/>
      <c r="B69" s="202" t="s">
        <v>234</v>
      </c>
      <c r="C69" s="192"/>
      <c r="D69" s="192"/>
      <c r="E69" s="192"/>
      <c r="F69" s="192"/>
      <c r="G69" s="50">
        <v>108</v>
      </c>
      <c r="H69" s="77">
        <f>G69/54</f>
        <v>2</v>
      </c>
      <c r="I69" s="77">
        <f>G69/36</f>
        <v>3</v>
      </c>
      <c r="J69" s="193"/>
      <c r="K69" s="192"/>
      <c r="L69" s="192"/>
      <c r="M69" s="192"/>
      <c r="N69" s="193"/>
      <c r="O69" s="192"/>
      <c r="P69" s="192"/>
      <c r="Q69" s="192"/>
      <c r="R69" s="192"/>
      <c r="S69" s="192"/>
      <c r="T69" s="192"/>
      <c r="U69" s="192"/>
      <c r="V69" s="224"/>
    </row>
    <row r="70" spans="1:22" s="201" customFormat="1" ht="18.75" customHeight="1" thickBot="1">
      <c r="A70" s="279"/>
      <c r="B70" s="216" t="s">
        <v>235</v>
      </c>
      <c r="C70" s="195"/>
      <c r="D70" s="195"/>
      <c r="E70" s="195"/>
      <c r="F70" s="195"/>
      <c r="G70" s="29">
        <v>216</v>
      </c>
      <c r="H70" s="77">
        <f>G70/54</f>
        <v>4</v>
      </c>
      <c r="I70" s="77">
        <f>G70/36</f>
        <v>6</v>
      </c>
      <c r="J70" s="196"/>
      <c r="K70" s="195"/>
      <c r="L70" s="195"/>
      <c r="M70" s="195"/>
      <c r="N70" s="196"/>
      <c r="O70" s="195"/>
      <c r="P70" s="195"/>
      <c r="Q70" s="195"/>
      <c r="R70" s="195"/>
      <c r="S70" s="195"/>
      <c r="T70" s="195"/>
      <c r="U70" s="195"/>
      <c r="V70" s="225"/>
    </row>
    <row r="71" spans="1:22" s="49" customFormat="1" ht="19.5" customHeight="1" thickBot="1">
      <c r="A71" s="217"/>
      <c r="B71" s="58" t="s">
        <v>236</v>
      </c>
      <c r="C71" s="200"/>
      <c r="D71" s="200"/>
      <c r="E71" s="200"/>
      <c r="F71" s="200"/>
      <c r="G71" s="197">
        <f>SUM(G67:G70)</f>
        <v>540</v>
      </c>
      <c r="H71" s="197">
        <f>SUM(H67:H70)</f>
        <v>10</v>
      </c>
      <c r="I71" s="197">
        <f>SUM(I67:I70)</f>
        <v>15</v>
      </c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218"/>
    </row>
    <row r="72" spans="1:22" s="49" customFormat="1" ht="19.5" customHeight="1" thickBot="1">
      <c r="A72" s="212"/>
      <c r="B72" s="219" t="s">
        <v>148</v>
      </c>
      <c r="C72" s="176"/>
      <c r="D72" s="176"/>
      <c r="E72" s="176"/>
      <c r="F72" s="176"/>
      <c r="G72" s="214">
        <v>378</v>
      </c>
      <c r="H72" s="197">
        <f aca="true" t="shared" si="11" ref="H72:H77">G72/54</f>
        <v>7</v>
      </c>
      <c r="I72" s="197">
        <f aca="true" t="shared" si="12" ref="I72:I77">G72/36</f>
        <v>10.5</v>
      </c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5"/>
    </row>
    <row r="73" spans="1:22" s="188" customFormat="1" ht="18.75" customHeight="1" thickBot="1">
      <c r="A73" s="208"/>
      <c r="B73" s="198" t="s">
        <v>74</v>
      </c>
      <c r="C73" s="199"/>
      <c r="D73" s="199"/>
      <c r="E73" s="199"/>
      <c r="F73" s="199"/>
      <c r="G73" s="197">
        <v>216</v>
      </c>
      <c r="H73" s="197">
        <f t="shared" si="11"/>
        <v>4</v>
      </c>
      <c r="I73" s="197">
        <f t="shared" si="12"/>
        <v>6</v>
      </c>
      <c r="J73" s="200"/>
      <c r="K73" s="199"/>
      <c r="L73" s="199"/>
      <c r="M73" s="199"/>
      <c r="N73" s="200"/>
      <c r="O73" s="199"/>
      <c r="P73" s="199"/>
      <c r="Q73" s="199"/>
      <c r="R73" s="199"/>
      <c r="S73" s="199"/>
      <c r="T73" s="199"/>
      <c r="U73" s="199"/>
      <c r="V73" s="209"/>
    </row>
    <row r="74" spans="1:22" s="188" customFormat="1" ht="18.75" customHeight="1" thickBot="1">
      <c r="A74" s="181"/>
      <c r="B74" s="182" t="s">
        <v>231</v>
      </c>
      <c r="C74" s="183"/>
      <c r="D74" s="183"/>
      <c r="E74" s="183"/>
      <c r="F74" s="183"/>
      <c r="G74" s="184">
        <f>G73+G72+G71</f>
        <v>1134</v>
      </c>
      <c r="H74" s="184">
        <f t="shared" si="11"/>
        <v>21</v>
      </c>
      <c r="I74" s="184">
        <f t="shared" si="12"/>
        <v>31.5</v>
      </c>
      <c r="J74" s="185"/>
      <c r="K74" s="183"/>
      <c r="L74" s="183"/>
      <c r="M74" s="183"/>
      <c r="N74" s="185"/>
      <c r="O74" s="183"/>
      <c r="P74" s="183"/>
      <c r="Q74" s="183"/>
      <c r="R74" s="183"/>
      <c r="S74" s="183"/>
      <c r="T74" s="183"/>
      <c r="U74" s="183"/>
      <c r="V74" s="186"/>
    </row>
    <row r="75" spans="1:23" s="81" customFormat="1" ht="21" customHeight="1" thickBot="1">
      <c r="A75" s="166"/>
      <c r="B75" s="69" t="s">
        <v>6</v>
      </c>
      <c r="C75" s="164"/>
      <c r="D75" s="164"/>
      <c r="E75" s="164"/>
      <c r="F75" s="164"/>
      <c r="G75" s="164">
        <f>G74+G64</f>
        <v>2214</v>
      </c>
      <c r="H75" s="184">
        <f t="shared" si="11"/>
        <v>41</v>
      </c>
      <c r="I75" s="184">
        <f t="shared" si="12"/>
        <v>61.5</v>
      </c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5"/>
      <c r="W75" s="81">
        <f>R75+S75+T75+U75</f>
        <v>0</v>
      </c>
    </row>
    <row r="76" spans="1:22" s="34" customFormat="1" ht="18.75" customHeight="1" thickBot="1">
      <c r="A76" s="57"/>
      <c r="B76" s="210" t="s">
        <v>35</v>
      </c>
      <c r="C76" s="59"/>
      <c r="D76" s="59"/>
      <c r="E76" s="59"/>
      <c r="F76" s="59"/>
      <c r="G76" s="59">
        <v>432</v>
      </c>
      <c r="H76" s="184">
        <f t="shared" si="11"/>
        <v>8</v>
      </c>
      <c r="I76" s="184">
        <f t="shared" si="12"/>
        <v>12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60"/>
    </row>
    <row r="77" spans="1:22" s="34" customFormat="1" ht="9.75" customHeight="1">
      <c r="A77" s="866"/>
      <c r="B77" s="843" t="s">
        <v>28</v>
      </c>
      <c r="C77" s="940"/>
      <c r="D77" s="940"/>
      <c r="E77" s="940"/>
      <c r="F77" s="940"/>
      <c r="G77" s="812">
        <f>G76+G75+G53+G39</f>
        <v>4482</v>
      </c>
      <c r="H77" s="812">
        <f t="shared" si="11"/>
        <v>83</v>
      </c>
      <c r="I77" s="812">
        <f t="shared" si="12"/>
        <v>124.5</v>
      </c>
      <c r="J77" s="812">
        <f>J64+J53+J39</f>
        <v>1758</v>
      </c>
      <c r="K77" s="812">
        <f>K64+K53+K39</f>
        <v>1124</v>
      </c>
      <c r="L77" s="812">
        <f>L64+L53</f>
        <v>60</v>
      </c>
      <c r="M77" s="812">
        <f>M64+M53+M39</f>
        <v>592</v>
      </c>
      <c r="N77" s="812">
        <f>N64+N53+N39</f>
        <v>1158</v>
      </c>
      <c r="O77" s="812"/>
      <c r="P77" s="812"/>
      <c r="Q77" s="812">
        <f>Q53+Q39</f>
        <v>468</v>
      </c>
      <c r="R77" s="812">
        <f>R64+R53+R39</f>
        <v>450</v>
      </c>
      <c r="S77" s="812">
        <f>S64+S53+S39</f>
        <v>252</v>
      </c>
      <c r="T77" s="812">
        <f>T64+T53+T39</f>
        <v>312</v>
      </c>
      <c r="U77" s="812">
        <f>U64+U39</f>
        <v>250</v>
      </c>
      <c r="V77" s="941"/>
    </row>
    <row r="78" spans="1:111" s="91" customFormat="1" ht="9.75" customHeight="1">
      <c r="A78" s="867"/>
      <c r="B78" s="863"/>
      <c r="C78" s="810"/>
      <c r="D78" s="810"/>
      <c r="E78" s="810"/>
      <c r="F78" s="810"/>
      <c r="G78" s="814"/>
      <c r="H78" s="814"/>
      <c r="I78" s="814"/>
      <c r="J78" s="814"/>
      <c r="K78" s="814"/>
      <c r="L78" s="814"/>
      <c r="M78" s="814"/>
      <c r="N78" s="814"/>
      <c r="O78" s="814"/>
      <c r="P78" s="814"/>
      <c r="Q78" s="814"/>
      <c r="R78" s="814"/>
      <c r="S78" s="814"/>
      <c r="T78" s="814"/>
      <c r="U78" s="814"/>
      <c r="V78" s="832"/>
      <c r="W78" s="90">
        <f>Q77+U77+T77+S77+R77</f>
        <v>1732</v>
      </c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</row>
    <row r="79" spans="1:22" s="34" customFormat="1" ht="8.25" customHeight="1" thickBot="1">
      <c r="A79" s="868"/>
      <c r="B79" s="844"/>
      <c r="C79" s="811"/>
      <c r="D79" s="811"/>
      <c r="E79" s="811"/>
      <c r="F79" s="811"/>
      <c r="G79" s="813"/>
      <c r="H79" s="813"/>
      <c r="I79" s="813"/>
      <c r="J79" s="813"/>
      <c r="K79" s="813"/>
      <c r="L79" s="813"/>
      <c r="M79" s="813"/>
      <c r="N79" s="813"/>
      <c r="O79" s="813"/>
      <c r="P79" s="813"/>
      <c r="Q79" s="813"/>
      <c r="R79" s="813"/>
      <c r="S79" s="813"/>
      <c r="T79" s="813"/>
      <c r="U79" s="813"/>
      <c r="V79" s="833"/>
    </row>
    <row r="80" spans="1:22" s="67" customFormat="1" ht="18" customHeight="1" thickBot="1">
      <c r="A80" s="242"/>
      <c r="B80" s="845" t="s">
        <v>29</v>
      </c>
      <c r="C80" s="846"/>
      <c r="D80" s="846"/>
      <c r="E80" s="846"/>
      <c r="F80" s="846"/>
      <c r="G80" s="846"/>
      <c r="H80" s="846"/>
      <c r="I80" s="846"/>
      <c r="J80" s="846"/>
      <c r="K80" s="846"/>
      <c r="L80" s="846"/>
      <c r="M80" s="846"/>
      <c r="N80" s="846"/>
      <c r="O80" s="846"/>
      <c r="P80" s="846"/>
      <c r="Q80" s="846"/>
      <c r="R80" s="846"/>
      <c r="S80" s="846"/>
      <c r="T80" s="846"/>
      <c r="U80" s="846"/>
      <c r="V80" s="847"/>
    </row>
    <row r="81" spans="1:88" s="240" customFormat="1" ht="18.75" customHeight="1" thickBot="1">
      <c r="A81" s="95">
        <v>5</v>
      </c>
      <c r="B81" s="845" t="s">
        <v>186</v>
      </c>
      <c r="C81" s="846"/>
      <c r="D81" s="846"/>
      <c r="E81" s="846"/>
      <c r="F81" s="846"/>
      <c r="G81" s="846"/>
      <c r="H81" s="846"/>
      <c r="I81" s="846"/>
      <c r="J81" s="846"/>
      <c r="K81" s="846"/>
      <c r="L81" s="846"/>
      <c r="M81" s="846"/>
      <c r="N81" s="846"/>
      <c r="O81" s="846"/>
      <c r="P81" s="846"/>
      <c r="Q81" s="846"/>
      <c r="R81" s="846"/>
      <c r="S81" s="846"/>
      <c r="T81" s="846"/>
      <c r="U81" s="846"/>
      <c r="V81" s="847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239"/>
    </row>
    <row r="82" spans="1:88" s="240" customFormat="1" ht="18.75" customHeight="1">
      <c r="A82" s="250">
        <v>5.1</v>
      </c>
      <c r="B82" s="247" t="s">
        <v>255</v>
      </c>
      <c r="C82" s="2"/>
      <c r="D82" s="2">
        <v>4</v>
      </c>
      <c r="E82" s="2"/>
      <c r="F82" s="2">
        <v>1</v>
      </c>
      <c r="G82" s="2">
        <v>108</v>
      </c>
      <c r="H82" s="2">
        <f>G82/54</f>
        <v>2</v>
      </c>
      <c r="I82" s="2">
        <f>G82/36</f>
        <v>3</v>
      </c>
      <c r="J82" s="2">
        <f>R82</f>
        <v>54</v>
      </c>
      <c r="K82" s="2">
        <f>J82</f>
        <v>54</v>
      </c>
      <c r="L82" s="2"/>
      <c r="M82" s="2"/>
      <c r="N82" s="2">
        <f>G82-J82</f>
        <v>54</v>
      </c>
      <c r="O82" s="2"/>
      <c r="P82" s="2"/>
      <c r="Q82" s="2"/>
      <c r="R82" s="2">
        <v>54</v>
      </c>
      <c r="S82" s="2"/>
      <c r="T82" s="2"/>
      <c r="U82" s="2"/>
      <c r="V82" s="5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239"/>
    </row>
    <row r="83" spans="1:88" s="233" customFormat="1" ht="18.75" customHeight="1" thickBot="1">
      <c r="A83" s="232">
        <v>5.2</v>
      </c>
      <c r="B83" s="247" t="s">
        <v>32</v>
      </c>
      <c r="C83" s="248"/>
      <c r="D83" s="232">
        <v>3</v>
      </c>
      <c r="E83" s="248"/>
      <c r="F83" s="232">
        <v>1</v>
      </c>
      <c r="G83" s="232">
        <v>54</v>
      </c>
      <c r="H83" s="2">
        <f>G83/54</f>
        <v>1</v>
      </c>
      <c r="I83" s="2">
        <f>G83/36</f>
        <v>1.5</v>
      </c>
      <c r="J83" s="232">
        <f>Q83</f>
        <v>36</v>
      </c>
      <c r="K83" s="232">
        <v>32</v>
      </c>
      <c r="L83" s="232"/>
      <c r="M83" s="232">
        <v>4</v>
      </c>
      <c r="N83" s="232">
        <f>G83-J83</f>
        <v>18</v>
      </c>
      <c r="O83" s="232"/>
      <c r="P83" s="232"/>
      <c r="Q83" s="232">
        <v>36</v>
      </c>
      <c r="R83" s="232"/>
      <c r="S83" s="232"/>
      <c r="T83" s="232"/>
      <c r="U83" s="232"/>
      <c r="V83" s="273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234"/>
    </row>
    <row r="84" spans="1:22" s="81" customFormat="1" ht="13.5" customHeight="1">
      <c r="A84" s="841"/>
      <c r="B84" s="843" t="s">
        <v>6</v>
      </c>
      <c r="C84" s="812"/>
      <c r="D84" s="812"/>
      <c r="E84" s="812"/>
      <c r="F84" s="812"/>
      <c r="G84" s="812">
        <f>SUM(G82:G83)</f>
        <v>162</v>
      </c>
      <c r="H84" s="812">
        <f>SUM(H82:H83)</f>
        <v>3</v>
      </c>
      <c r="I84" s="812">
        <f>SUM(I82:I83)</f>
        <v>4.5</v>
      </c>
      <c r="J84" s="812">
        <f>SUM(J82:J83)</f>
        <v>90</v>
      </c>
      <c r="K84" s="812">
        <f>SUM(K82:K83)</f>
        <v>86</v>
      </c>
      <c r="L84" s="812"/>
      <c r="M84" s="812">
        <f>SUM(M82:M83)</f>
        <v>4</v>
      </c>
      <c r="N84" s="812">
        <f>SUM(N82:N83)</f>
        <v>72</v>
      </c>
      <c r="O84" s="812"/>
      <c r="P84" s="812"/>
      <c r="Q84" s="812">
        <f>Q83</f>
        <v>36</v>
      </c>
      <c r="R84" s="812">
        <f>R82</f>
        <v>54</v>
      </c>
      <c r="S84" s="812"/>
      <c r="T84" s="812"/>
      <c r="U84" s="812"/>
      <c r="V84" s="830"/>
    </row>
    <row r="85" spans="1:25" s="81" customFormat="1" ht="13.5" customHeight="1" thickBot="1">
      <c r="A85" s="842"/>
      <c r="B85" s="844"/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3"/>
      <c r="T85" s="813"/>
      <c r="U85" s="813"/>
      <c r="V85" s="831"/>
      <c r="X85" s="81">
        <f>Q84+R84+S84+T84</f>
        <v>90</v>
      </c>
      <c r="Y85" s="81">
        <f>K84+L84+M84+N84</f>
        <v>162</v>
      </c>
    </row>
    <row r="86" spans="1:22" s="30" customFormat="1" ht="19.5" customHeight="1" thickBot="1">
      <c r="A86" s="95">
        <v>6</v>
      </c>
      <c r="B86" s="845" t="s">
        <v>134</v>
      </c>
      <c r="C86" s="846"/>
      <c r="D86" s="846"/>
      <c r="E86" s="846"/>
      <c r="F86" s="846"/>
      <c r="G86" s="846"/>
      <c r="H86" s="846"/>
      <c r="I86" s="846"/>
      <c r="J86" s="846"/>
      <c r="K86" s="846"/>
      <c r="L86" s="846"/>
      <c r="M86" s="846"/>
      <c r="N86" s="846"/>
      <c r="O86" s="846"/>
      <c r="P86" s="846"/>
      <c r="Q86" s="846"/>
      <c r="R86" s="846"/>
      <c r="S86" s="846"/>
      <c r="T86" s="846"/>
      <c r="U86" s="846"/>
      <c r="V86" s="847"/>
    </row>
    <row r="87" spans="1:88" s="233" customFormat="1" ht="18.75" customHeight="1">
      <c r="A87" s="109">
        <v>6.1</v>
      </c>
      <c r="B87" s="245" t="s">
        <v>33</v>
      </c>
      <c r="C87" s="246"/>
      <c r="D87" s="109">
        <v>4</v>
      </c>
      <c r="E87" s="109"/>
      <c r="F87" s="109">
        <v>1</v>
      </c>
      <c r="G87" s="109">
        <v>81</v>
      </c>
      <c r="H87" s="109">
        <f aca="true" t="shared" si="13" ref="H87:H92">G87/54</f>
        <v>1.5</v>
      </c>
      <c r="I87" s="109">
        <f aca="true" t="shared" si="14" ref="I87:I92">G87/36</f>
        <v>2.25</v>
      </c>
      <c r="J87" s="109">
        <f>R87</f>
        <v>36</v>
      </c>
      <c r="K87" s="109"/>
      <c r="L87" s="109"/>
      <c r="M87" s="109">
        <v>36</v>
      </c>
      <c r="N87" s="109">
        <f aca="true" t="shared" si="15" ref="N87:N92">G87-J87</f>
        <v>45</v>
      </c>
      <c r="O87" s="109"/>
      <c r="P87" s="109"/>
      <c r="Q87" s="109"/>
      <c r="R87" s="109">
        <v>36</v>
      </c>
      <c r="S87" s="109"/>
      <c r="T87" s="109"/>
      <c r="U87" s="109"/>
      <c r="V87" s="131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234"/>
    </row>
    <row r="88" spans="1:88" s="233" customFormat="1" ht="18.75" customHeight="1">
      <c r="A88" s="109">
        <v>6.2</v>
      </c>
      <c r="B88" s="245" t="s">
        <v>34</v>
      </c>
      <c r="C88" s="246"/>
      <c r="D88" s="109">
        <v>5</v>
      </c>
      <c r="E88" s="109"/>
      <c r="F88" s="109">
        <v>1</v>
      </c>
      <c r="G88" s="109">
        <v>81</v>
      </c>
      <c r="H88" s="109">
        <f t="shared" si="13"/>
        <v>1.5</v>
      </c>
      <c r="I88" s="109">
        <f t="shared" si="14"/>
        <v>2.25</v>
      </c>
      <c r="J88" s="109">
        <f>S88</f>
        <v>48</v>
      </c>
      <c r="K88" s="109">
        <v>42</v>
      </c>
      <c r="L88" s="109"/>
      <c r="M88" s="109">
        <v>6</v>
      </c>
      <c r="N88" s="109">
        <f t="shared" si="15"/>
        <v>33</v>
      </c>
      <c r="O88" s="109"/>
      <c r="P88" s="109"/>
      <c r="Q88" s="109"/>
      <c r="R88" s="109"/>
      <c r="S88" s="109">
        <v>48</v>
      </c>
      <c r="T88" s="109"/>
      <c r="U88" s="109"/>
      <c r="V88" s="139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234"/>
    </row>
    <row r="89" spans="1:87" s="235" customFormat="1" ht="30" customHeight="1">
      <c r="A89" s="236">
        <v>6.3</v>
      </c>
      <c r="B89" s="247" t="s">
        <v>136</v>
      </c>
      <c r="C89" s="248"/>
      <c r="D89" s="232">
        <v>5.6</v>
      </c>
      <c r="E89" s="232">
        <v>6</v>
      </c>
      <c r="F89" s="232">
        <v>1</v>
      </c>
      <c r="G89" s="232">
        <v>162</v>
      </c>
      <c r="H89" s="109">
        <f t="shared" si="13"/>
        <v>3</v>
      </c>
      <c r="I89" s="109">
        <f t="shared" si="14"/>
        <v>4.5</v>
      </c>
      <c r="J89" s="232">
        <f>S89+T89</f>
        <v>99</v>
      </c>
      <c r="K89" s="232">
        <v>79</v>
      </c>
      <c r="L89" s="232"/>
      <c r="M89" s="232">
        <v>20</v>
      </c>
      <c r="N89" s="109">
        <f t="shared" si="15"/>
        <v>63</v>
      </c>
      <c r="O89" s="232"/>
      <c r="P89" s="232"/>
      <c r="Q89" s="232"/>
      <c r="R89" s="232"/>
      <c r="S89" s="232">
        <v>60</v>
      </c>
      <c r="T89" s="232">
        <v>39</v>
      </c>
      <c r="U89" s="232"/>
      <c r="V89" s="249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</row>
    <row r="90" spans="1:87" s="235" customFormat="1" ht="18.75" customHeight="1">
      <c r="A90" s="236">
        <v>6.4</v>
      </c>
      <c r="B90" s="247" t="s">
        <v>31</v>
      </c>
      <c r="C90" s="248"/>
      <c r="D90" s="232">
        <v>3</v>
      </c>
      <c r="E90" s="232"/>
      <c r="F90" s="232">
        <v>1</v>
      </c>
      <c r="G90" s="232">
        <v>54</v>
      </c>
      <c r="H90" s="109">
        <f t="shared" si="13"/>
        <v>1</v>
      </c>
      <c r="I90" s="109">
        <f t="shared" si="14"/>
        <v>1.5</v>
      </c>
      <c r="J90" s="232">
        <f>Q90</f>
        <v>36</v>
      </c>
      <c r="K90" s="232">
        <v>26</v>
      </c>
      <c r="L90" s="232">
        <v>8</v>
      </c>
      <c r="M90" s="232">
        <v>2</v>
      </c>
      <c r="N90" s="109">
        <f t="shared" si="15"/>
        <v>18</v>
      </c>
      <c r="O90" s="232"/>
      <c r="P90" s="232"/>
      <c r="Q90" s="232">
        <v>36</v>
      </c>
      <c r="R90" s="232"/>
      <c r="S90" s="232"/>
      <c r="T90" s="232"/>
      <c r="U90" s="232"/>
      <c r="V90" s="249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</row>
    <row r="91" spans="1:87" s="235" customFormat="1" ht="18.75" customHeight="1">
      <c r="A91" s="236">
        <v>6.5</v>
      </c>
      <c r="B91" s="247" t="s">
        <v>191</v>
      </c>
      <c r="C91" s="248"/>
      <c r="D91" s="232">
        <v>7</v>
      </c>
      <c r="E91" s="232"/>
      <c r="F91" s="232">
        <v>1</v>
      </c>
      <c r="G91" s="232">
        <v>81</v>
      </c>
      <c r="H91" s="109">
        <f t="shared" si="13"/>
        <v>1.5</v>
      </c>
      <c r="I91" s="109">
        <f t="shared" si="14"/>
        <v>2.25</v>
      </c>
      <c r="J91" s="232">
        <f>U91</f>
        <v>50</v>
      </c>
      <c r="K91" s="232">
        <v>46</v>
      </c>
      <c r="L91" s="232"/>
      <c r="M91" s="232">
        <v>4</v>
      </c>
      <c r="N91" s="109">
        <f t="shared" si="15"/>
        <v>31</v>
      </c>
      <c r="O91" s="232"/>
      <c r="P91" s="232"/>
      <c r="Q91" s="232"/>
      <c r="R91" s="232"/>
      <c r="S91" s="232"/>
      <c r="T91" s="232"/>
      <c r="U91" s="232">
        <v>50</v>
      </c>
      <c r="V91" s="249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</row>
    <row r="92" spans="1:88" s="233" customFormat="1" ht="32.25" customHeight="1" thickBot="1">
      <c r="A92" s="109">
        <v>6.6</v>
      </c>
      <c r="B92" s="245" t="s">
        <v>135</v>
      </c>
      <c r="C92" s="246"/>
      <c r="D92" s="109">
        <v>6</v>
      </c>
      <c r="E92" s="246"/>
      <c r="F92" s="109">
        <v>1</v>
      </c>
      <c r="G92" s="109">
        <v>81</v>
      </c>
      <c r="H92" s="103">
        <f t="shared" si="13"/>
        <v>1.5</v>
      </c>
      <c r="I92" s="103">
        <f t="shared" si="14"/>
        <v>2.25</v>
      </c>
      <c r="J92" s="109">
        <f>T92</f>
        <v>39</v>
      </c>
      <c r="K92" s="109">
        <v>33</v>
      </c>
      <c r="L92" s="109"/>
      <c r="M92" s="109">
        <v>6</v>
      </c>
      <c r="N92" s="109">
        <f t="shared" si="15"/>
        <v>42</v>
      </c>
      <c r="O92" s="109"/>
      <c r="P92" s="109"/>
      <c r="Q92" s="109"/>
      <c r="R92" s="109"/>
      <c r="S92" s="109"/>
      <c r="T92" s="109">
        <v>39</v>
      </c>
      <c r="U92" s="109"/>
      <c r="V92" s="27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234"/>
    </row>
    <row r="93" spans="1:22" s="81" customFormat="1" ht="13.5" customHeight="1">
      <c r="A93" s="841"/>
      <c r="B93" s="843" t="s">
        <v>6</v>
      </c>
      <c r="C93" s="812"/>
      <c r="D93" s="812"/>
      <c r="E93" s="812"/>
      <c r="F93" s="812"/>
      <c r="G93" s="812">
        <f>SUM(G87:G92)</f>
        <v>540</v>
      </c>
      <c r="H93" s="812">
        <f>SUM(H87:H92)</f>
        <v>10</v>
      </c>
      <c r="I93" s="812">
        <f>SUM(I87:I92)</f>
        <v>15</v>
      </c>
      <c r="J93" s="812">
        <f>SUM(J87:J92)</f>
        <v>308</v>
      </c>
      <c r="K93" s="812">
        <f>SUM(K87:K92)</f>
        <v>226</v>
      </c>
      <c r="L93" s="812">
        <f>L90</f>
        <v>8</v>
      </c>
      <c r="M93" s="812">
        <f>SUM(M87:M92)</f>
        <v>74</v>
      </c>
      <c r="N93" s="812">
        <f>SUM(N87:N92)</f>
        <v>232</v>
      </c>
      <c r="O93" s="812"/>
      <c r="P93" s="812"/>
      <c r="Q93" s="812">
        <f>Q90</f>
        <v>36</v>
      </c>
      <c r="R93" s="812">
        <f>R87</f>
        <v>36</v>
      </c>
      <c r="S93" s="812">
        <f>S89+S88</f>
        <v>108</v>
      </c>
      <c r="T93" s="812">
        <f>SUM(T87:T92)</f>
        <v>78</v>
      </c>
      <c r="U93" s="812">
        <f>U91</f>
        <v>50</v>
      </c>
      <c r="V93" s="830"/>
    </row>
    <row r="94" spans="1:25" s="81" customFormat="1" ht="13.5" customHeight="1" thickBot="1">
      <c r="A94" s="842"/>
      <c r="B94" s="844"/>
      <c r="C94" s="813"/>
      <c r="D94" s="813"/>
      <c r="E94" s="813"/>
      <c r="F94" s="813"/>
      <c r="G94" s="813"/>
      <c r="H94" s="813"/>
      <c r="I94" s="813"/>
      <c r="J94" s="813"/>
      <c r="K94" s="813"/>
      <c r="L94" s="813"/>
      <c r="M94" s="813"/>
      <c r="N94" s="813"/>
      <c r="O94" s="813"/>
      <c r="P94" s="813"/>
      <c r="Q94" s="813"/>
      <c r="R94" s="813"/>
      <c r="S94" s="813"/>
      <c r="T94" s="813"/>
      <c r="U94" s="813"/>
      <c r="V94" s="831"/>
      <c r="X94" s="81">
        <f>Q93+R93+S93+T93</f>
        <v>258</v>
      </c>
      <c r="Y94" s="81">
        <f>K93+L93+M93+N93</f>
        <v>540</v>
      </c>
    </row>
    <row r="95" spans="1:111" s="91" customFormat="1" ht="21.75" customHeight="1" thickBot="1">
      <c r="A95" s="238"/>
      <c r="B95" s="69" t="s">
        <v>36</v>
      </c>
      <c r="C95" s="164"/>
      <c r="D95" s="164"/>
      <c r="E95" s="164"/>
      <c r="F95" s="164"/>
      <c r="G95" s="164">
        <f aca="true" t="shared" si="16" ref="G95:N95">G93+G84</f>
        <v>702</v>
      </c>
      <c r="H95" s="164">
        <f t="shared" si="16"/>
        <v>13</v>
      </c>
      <c r="I95" s="164">
        <f t="shared" si="16"/>
        <v>19.5</v>
      </c>
      <c r="J95" s="164">
        <f t="shared" si="16"/>
        <v>398</v>
      </c>
      <c r="K95" s="164">
        <f t="shared" si="16"/>
        <v>312</v>
      </c>
      <c r="L95" s="164">
        <f t="shared" si="16"/>
        <v>8</v>
      </c>
      <c r="M95" s="164">
        <f t="shared" si="16"/>
        <v>78</v>
      </c>
      <c r="N95" s="164">
        <f t="shared" si="16"/>
        <v>304</v>
      </c>
      <c r="O95" s="164"/>
      <c r="P95" s="164"/>
      <c r="Q95" s="164">
        <f>Q93+Q84</f>
        <v>72</v>
      </c>
      <c r="R95" s="164">
        <f>R93+R84</f>
        <v>90</v>
      </c>
      <c r="S95" s="164">
        <f>S93+S84</f>
        <v>108</v>
      </c>
      <c r="T95" s="164">
        <f>T93+T84</f>
        <v>78</v>
      </c>
      <c r="U95" s="164">
        <f>U93</f>
        <v>50</v>
      </c>
      <c r="V95" s="97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</row>
    <row r="96" spans="1:53" s="241" customFormat="1" ht="18.75" customHeight="1" thickBot="1">
      <c r="A96" s="227"/>
      <c r="B96" s="58" t="s">
        <v>125</v>
      </c>
      <c r="C96" s="237"/>
      <c r="D96" s="237"/>
      <c r="E96" s="237"/>
      <c r="F96" s="237"/>
      <c r="G96" s="237">
        <v>216</v>
      </c>
      <c r="H96" s="237">
        <f>G96/54</f>
        <v>4</v>
      </c>
      <c r="I96" s="237">
        <f>G96/36</f>
        <v>6</v>
      </c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72"/>
      <c r="W96" s="61"/>
      <c r="X96" s="61">
        <f>Q97+R97+S97+T97+U97</f>
        <v>2130</v>
      </c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</row>
    <row r="97" spans="1:23" s="91" customFormat="1" ht="16.5" thickBot="1">
      <c r="A97" s="101"/>
      <c r="B97" s="102" t="s">
        <v>37</v>
      </c>
      <c r="C97" s="96"/>
      <c r="D97" s="96"/>
      <c r="E97" s="96"/>
      <c r="F97" s="96"/>
      <c r="G97" s="96">
        <f>G96+G95+G77</f>
        <v>5400</v>
      </c>
      <c r="H97" s="96">
        <f>H96+H95+H77</f>
        <v>100</v>
      </c>
      <c r="I97" s="96">
        <f>I96+I95+I77</f>
        <v>150</v>
      </c>
      <c r="J97" s="96">
        <f>J95+J77</f>
        <v>2156</v>
      </c>
      <c r="K97" s="96">
        <f>K95+K77</f>
        <v>1436</v>
      </c>
      <c r="L97" s="96">
        <f>L95+L77</f>
        <v>68</v>
      </c>
      <c r="M97" s="96">
        <f>M95+M77</f>
        <v>670</v>
      </c>
      <c r="N97" s="96">
        <f>N95+N77</f>
        <v>1462</v>
      </c>
      <c r="O97" s="96"/>
      <c r="P97" s="96"/>
      <c r="Q97" s="96">
        <f>Q95+Q77</f>
        <v>540</v>
      </c>
      <c r="R97" s="96">
        <f>R95+R77</f>
        <v>540</v>
      </c>
      <c r="S97" s="96">
        <f>S95+S77</f>
        <v>360</v>
      </c>
      <c r="T97" s="96">
        <f>T95+T77</f>
        <v>390</v>
      </c>
      <c r="U97" s="96">
        <f>U95+U77</f>
        <v>300</v>
      </c>
      <c r="V97" s="97"/>
      <c r="W97" s="91">
        <f>6840-1440</f>
        <v>5400</v>
      </c>
    </row>
    <row r="98" spans="1:22" s="104" customFormat="1" ht="17.25" thickBot="1">
      <c r="A98" s="257"/>
      <c r="B98" s="102" t="s">
        <v>237</v>
      </c>
      <c r="C98" s="259"/>
      <c r="D98" s="260"/>
      <c r="E98" s="260"/>
      <c r="F98" s="260"/>
      <c r="G98" s="261">
        <f>G97+G27</f>
        <v>6804</v>
      </c>
      <c r="H98" s="261"/>
      <c r="I98" s="261"/>
      <c r="J98" s="96"/>
      <c r="K98" s="96"/>
      <c r="L98" s="96"/>
      <c r="M98" s="96"/>
      <c r="N98" s="96"/>
      <c r="O98" s="96">
        <f>O27</f>
        <v>612</v>
      </c>
      <c r="P98" s="96">
        <f>P27</f>
        <v>792</v>
      </c>
      <c r="Q98" s="96"/>
      <c r="R98" s="96"/>
      <c r="S98" s="261"/>
      <c r="T98" s="261"/>
      <c r="U98" s="261"/>
      <c r="V98" s="262"/>
    </row>
    <row r="99" spans="1:22" s="171" customFormat="1" ht="31.5" customHeight="1" thickBot="1">
      <c r="A99" s="257"/>
      <c r="B99" s="266" t="s">
        <v>206</v>
      </c>
      <c r="C99" s="164"/>
      <c r="D99" s="258"/>
      <c r="E99" s="258"/>
      <c r="F99" s="258"/>
      <c r="G99" s="258"/>
      <c r="H99" s="258"/>
      <c r="I99" s="258"/>
      <c r="J99" s="164"/>
      <c r="K99" s="164"/>
      <c r="L99" s="164"/>
      <c r="M99" s="164"/>
      <c r="N99" s="164"/>
      <c r="O99" s="164">
        <f>O98/17</f>
        <v>36</v>
      </c>
      <c r="P99" s="164">
        <f>P98/22</f>
        <v>36</v>
      </c>
      <c r="Q99" s="164">
        <f>Q97/18</f>
        <v>30</v>
      </c>
      <c r="R99" s="164">
        <f>R97/18</f>
        <v>30</v>
      </c>
      <c r="S99" s="164">
        <f>S97/12</f>
        <v>30</v>
      </c>
      <c r="T99" s="164">
        <f>T97/13</f>
        <v>30</v>
      </c>
      <c r="U99" s="164">
        <f>U97/10</f>
        <v>30</v>
      </c>
      <c r="V99" s="165"/>
    </row>
    <row r="100" spans="1:22" s="104" customFormat="1" ht="17.25" thickBot="1">
      <c r="A100" s="257"/>
      <c r="B100" s="267" t="s">
        <v>258</v>
      </c>
      <c r="C100" s="96"/>
      <c r="D100" s="268"/>
      <c r="E100" s="268"/>
      <c r="F100" s="268"/>
      <c r="G100" s="268"/>
      <c r="H100" s="268"/>
      <c r="I100" s="268"/>
      <c r="J100" s="96"/>
      <c r="K100" s="96"/>
      <c r="L100" s="96"/>
      <c r="M100" s="96"/>
      <c r="N100" s="96"/>
      <c r="O100" s="96">
        <v>30</v>
      </c>
      <c r="P100" s="96">
        <v>30</v>
      </c>
      <c r="Q100" s="96">
        <v>30</v>
      </c>
      <c r="R100" s="96">
        <v>30</v>
      </c>
      <c r="S100" s="96">
        <v>30</v>
      </c>
      <c r="T100" s="96">
        <v>30</v>
      </c>
      <c r="U100" s="96">
        <v>30</v>
      </c>
      <c r="V100" s="97"/>
    </row>
    <row r="101" spans="1:22" s="256" customFormat="1" ht="16.5">
      <c r="A101" s="2"/>
      <c r="B101" s="950" t="s">
        <v>259</v>
      </c>
      <c r="C101" s="950"/>
      <c r="D101" s="951" t="s">
        <v>260</v>
      </c>
      <c r="E101" s="951"/>
      <c r="F101" s="951"/>
      <c r="G101" s="951"/>
      <c r="H101" s="269"/>
      <c r="I101" s="269"/>
      <c r="J101" s="2"/>
      <c r="K101" s="2"/>
      <c r="L101" s="2"/>
      <c r="M101" s="2"/>
      <c r="N101" s="2"/>
      <c r="O101" s="2">
        <v>13</v>
      </c>
      <c r="P101" s="2">
        <v>12</v>
      </c>
      <c r="Q101" s="2">
        <v>12</v>
      </c>
      <c r="R101" s="2">
        <v>12</v>
      </c>
      <c r="S101" s="2">
        <v>9</v>
      </c>
      <c r="T101" s="2">
        <v>8</v>
      </c>
      <c r="U101" s="2">
        <v>6</v>
      </c>
      <c r="V101" s="178"/>
    </row>
    <row r="102" spans="1:22" s="256" customFormat="1" ht="16.5">
      <c r="A102" s="1"/>
      <c r="B102" s="948"/>
      <c r="C102" s="949"/>
      <c r="D102" s="947" t="s">
        <v>256</v>
      </c>
      <c r="E102" s="947"/>
      <c r="F102" s="947"/>
      <c r="G102" s="947"/>
      <c r="H102" s="157"/>
      <c r="I102" s="157"/>
      <c r="J102" s="1"/>
      <c r="K102" s="1"/>
      <c r="L102" s="1"/>
      <c r="M102" s="1"/>
      <c r="N102" s="1"/>
      <c r="O102" s="1"/>
      <c r="P102" s="1"/>
      <c r="Q102" s="1"/>
      <c r="R102" s="1"/>
      <c r="S102" s="1">
        <v>1</v>
      </c>
      <c r="T102" s="1">
        <v>1</v>
      </c>
      <c r="U102" s="1">
        <v>2</v>
      </c>
      <c r="V102" s="6"/>
    </row>
    <row r="103" spans="1:22" s="256" customFormat="1" ht="16.5">
      <c r="A103" s="1"/>
      <c r="B103" s="948"/>
      <c r="C103" s="949"/>
      <c r="D103" s="947" t="s">
        <v>257</v>
      </c>
      <c r="E103" s="947"/>
      <c r="F103" s="947"/>
      <c r="G103" s="947"/>
      <c r="H103" s="157"/>
      <c r="I103" s="157"/>
      <c r="J103" s="1"/>
      <c r="K103" s="1"/>
      <c r="L103" s="1"/>
      <c r="M103" s="1"/>
      <c r="N103" s="1"/>
      <c r="O103" s="1"/>
      <c r="P103" s="1"/>
      <c r="Q103" s="1"/>
      <c r="R103" s="1"/>
      <c r="S103" s="1">
        <v>1</v>
      </c>
      <c r="T103" s="1">
        <v>1</v>
      </c>
      <c r="U103" s="1">
        <v>2</v>
      </c>
      <c r="V103" s="6"/>
    </row>
    <row r="104" spans="1:22" s="256" customFormat="1" ht="16.5">
      <c r="A104" s="263"/>
      <c r="B104" s="255"/>
      <c r="C104" s="264"/>
      <c r="D104" s="265"/>
      <c r="E104" s="265"/>
      <c r="F104" s="265"/>
      <c r="G104" s="265"/>
      <c r="H104" s="265"/>
      <c r="I104" s="265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</row>
    <row r="105" spans="1:22" s="256" customFormat="1" ht="17.25" thickBot="1">
      <c r="A105" s="251"/>
      <c r="B105" s="252"/>
      <c r="C105" s="253"/>
      <c r="D105" s="254"/>
      <c r="E105" s="254"/>
      <c r="F105" s="254"/>
      <c r="G105" s="254"/>
      <c r="H105" s="254"/>
      <c r="I105" s="254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</row>
    <row r="106" spans="1:22" s="34" customFormat="1" ht="20.25" customHeight="1" thickBot="1">
      <c r="A106" s="942" t="s">
        <v>167</v>
      </c>
      <c r="B106" s="942"/>
      <c r="C106" s="942"/>
      <c r="D106" s="942"/>
      <c r="E106" s="942"/>
      <c r="F106" s="942"/>
      <c r="G106" s="942"/>
      <c r="H106" s="942"/>
      <c r="I106" s="942"/>
      <c r="J106" s="943"/>
      <c r="K106" s="944" t="s">
        <v>238</v>
      </c>
      <c r="L106" s="945"/>
      <c r="M106" s="945"/>
      <c r="N106" s="945"/>
      <c r="O106" s="945"/>
      <c r="P106" s="945"/>
      <c r="Q106" s="945"/>
      <c r="R106" s="945"/>
      <c r="S106" s="945"/>
      <c r="T106" s="945"/>
      <c r="U106" s="945"/>
      <c r="V106" s="946"/>
    </row>
    <row r="107" spans="1:22" s="34" customFormat="1" ht="12.75" customHeight="1">
      <c r="A107" s="63" t="s">
        <v>137</v>
      </c>
      <c r="B107" s="873" t="s">
        <v>164</v>
      </c>
      <c r="C107" s="874"/>
      <c r="D107" s="875"/>
      <c r="E107" s="879" t="s">
        <v>166</v>
      </c>
      <c r="F107" s="879"/>
      <c r="G107" s="879" t="s">
        <v>91</v>
      </c>
      <c r="H107" s="881"/>
      <c r="I107" s="881"/>
      <c r="J107" s="882"/>
      <c r="K107" s="954" t="s">
        <v>170</v>
      </c>
      <c r="L107" s="820" t="s">
        <v>164</v>
      </c>
      <c r="M107" s="821"/>
      <c r="N107" s="821"/>
      <c r="O107" s="821"/>
      <c r="P107" s="821"/>
      <c r="Q107" s="821"/>
      <c r="R107" s="821"/>
      <c r="S107" s="821"/>
      <c r="T107" s="821"/>
      <c r="U107" s="821"/>
      <c r="V107" s="822"/>
    </row>
    <row r="108" spans="1:22" s="34" customFormat="1" ht="12.75" customHeight="1" thickBot="1">
      <c r="A108" s="64" t="s">
        <v>138</v>
      </c>
      <c r="B108" s="876"/>
      <c r="C108" s="877"/>
      <c r="D108" s="878"/>
      <c r="E108" s="880"/>
      <c r="F108" s="880"/>
      <c r="G108" s="880"/>
      <c r="H108" s="883"/>
      <c r="I108" s="883"/>
      <c r="J108" s="884"/>
      <c r="K108" s="955"/>
      <c r="L108" s="823"/>
      <c r="M108" s="824"/>
      <c r="N108" s="824"/>
      <c r="O108" s="824"/>
      <c r="P108" s="824"/>
      <c r="Q108" s="824"/>
      <c r="R108" s="824"/>
      <c r="S108" s="824"/>
      <c r="T108" s="824"/>
      <c r="U108" s="824"/>
      <c r="V108" s="825"/>
    </row>
    <row r="109" spans="1:22" s="34" customFormat="1" ht="18" customHeight="1" thickBot="1">
      <c r="A109" s="105">
        <v>1</v>
      </c>
      <c r="B109" s="872" t="s">
        <v>139</v>
      </c>
      <c r="C109" s="872"/>
      <c r="D109" s="872"/>
      <c r="E109" s="869"/>
      <c r="F109" s="869"/>
      <c r="G109" s="869"/>
      <c r="H109" s="870"/>
      <c r="I109" s="870"/>
      <c r="J109" s="871"/>
      <c r="K109" s="955"/>
      <c r="L109" s="815" t="s">
        <v>168</v>
      </c>
      <c r="M109" s="816"/>
      <c r="N109" s="816"/>
      <c r="O109" s="816"/>
      <c r="P109" s="817"/>
      <c r="Q109" s="815" t="s">
        <v>169</v>
      </c>
      <c r="R109" s="816"/>
      <c r="S109" s="816"/>
      <c r="T109" s="816"/>
      <c r="U109" s="816"/>
      <c r="V109" s="817"/>
    </row>
    <row r="110" spans="1:22" s="34" customFormat="1" ht="14.25" customHeight="1">
      <c r="A110" s="106"/>
      <c r="B110" s="885" t="s">
        <v>160</v>
      </c>
      <c r="C110" s="885"/>
      <c r="D110" s="885"/>
      <c r="E110" s="886">
        <v>3</v>
      </c>
      <c r="F110" s="886"/>
      <c r="G110" s="886">
        <v>2</v>
      </c>
      <c r="H110" s="748"/>
      <c r="I110" s="748"/>
      <c r="J110" s="748"/>
      <c r="K110" s="110">
        <v>1</v>
      </c>
      <c r="L110" s="888" t="s">
        <v>140</v>
      </c>
      <c r="M110" s="888"/>
      <c r="N110" s="888"/>
      <c r="O110" s="888"/>
      <c r="P110" s="888"/>
      <c r="Q110" s="73">
        <v>1</v>
      </c>
      <c r="R110" s="888" t="s">
        <v>141</v>
      </c>
      <c r="S110" s="888"/>
      <c r="T110" s="888"/>
      <c r="U110" s="888"/>
      <c r="V110" s="889"/>
    </row>
    <row r="111" spans="1:22" s="34" customFormat="1" ht="14.25" customHeight="1">
      <c r="A111" s="106"/>
      <c r="B111" s="885" t="s">
        <v>161</v>
      </c>
      <c r="C111" s="885"/>
      <c r="D111" s="885"/>
      <c r="E111" s="886">
        <v>4</v>
      </c>
      <c r="F111" s="886"/>
      <c r="G111" s="886">
        <v>2</v>
      </c>
      <c r="H111" s="748"/>
      <c r="I111" s="748"/>
      <c r="J111" s="748"/>
      <c r="K111" s="106">
        <v>2</v>
      </c>
      <c r="L111" s="887" t="s">
        <v>142</v>
      </c>
      <c r="M111" s="887"/>
      <c r="N111" s="887"/>
      <c r="O111" s="887"/>
      <c r="P111" s="887"/>
      <c r="Q111" s="109">
        <v>2</v>
      </c>
      <c r="R111" s="887" t="s">
        <v>143</v>
      </c>
      <c r="S111" s="887"/>
      <c r="T111" s="887"/>
      <c r="U111" s="887"/>
      <c r="V111" s="890"/>
    </row>
    <row r="112" spans="1:22" s="34" customFormat="1" ht="14.25" customHeight="1">
      <c r="A112" s="106"/>
      <c r="B112" s="885" t="s">
        <v>162</v>
      </c>
      <c r="C112" s="885"/>
      <c r="D112" s="885"/>
      <c r="E112" s="886">
        <v>6</v>
      </c>
      <c r="F112" s="886"/>
      <c r="G112" s="886">
        <v>2</v>
      </c>
      <c r="H112" s="748"/>
      <c r="I112" s="748"/>
      <c r="J112" s="748"/>
      <c r="K112" s="106">
        <v>3</v>
      </c>
      <c r="L112" s="887" t="s">
        <v>144</v>
      </c>
      <c r="M112" s="887"/>
      <c r="N112" s="887"/>
      <c r="O112" s="887"/>
      <c r="P112" s="887"/>
      <c r="Q112" s="109">
        <v>3</v>
      </c>
      <c r="R112" s="887" t="s">
        <v>147</v>
      </c>
      <c r="S112" s="887"/>
      <c r="T112" s="887"/>
      <c r="U112" s="887"/>
      <c r="V112" s="890"/>
    </row>
    <row r="113" spans="1:22" s="34" customFormat="1" ht="14.25" customHeight="1">
      <c r="A113" s="106"/>
      <c r="B113" s="892" t="s">
        <v>163</v>
      </c>
      <c r="C113" s="892"/>
      <c r="D113" s="892"/>
      <c r="E113" s="886">
        <v>6</v>
      </c>
      <c r="F113" s="886"/>
      <c r="G113" s="886">
        <v>4</v>
      </c>
      <c r="H113" s="748"/>
      <c r="I113" s="748"/>
      <c r="J113" s="748"/>
      <c r="K113" s="106">
        <v>4</v>
      </c>
      <c r="L113" s="887" t="s">
        <v>146</v>
      </c>
      <c r="M113" s="887"/>
      <c r="N113" s="887"/>
      <c r="O113" s="887"/>
      <c r="P113" s="887"/>
      <c r="Q113" s="109">
        <v>4</v>
      </c>
      <c r="R113" s="887" t="s">
        <v>150</v>
      </c>
      <c r="S113" s="887"/>
      <c r="T113" s="887"/>
      <c r="U113" s="887"/>
      <c r="V113" s="890"/>
    </row>
    <row r="114" spans="1:22" s="34" customFormat="1" ht="14.25" customHeight="1">
      <c r="A114" s="106">
        <v>2</v>
      </c>
      <c r="B114" s="885" t="s">
        <v>148</v>
      </c>
      <c r="C114" s="885"/>
      <c r="D114" s="885"/>
      <c r="E114" s="886">
        <v>6</v>
      </c>
      <c r="F114" s="886"/>
      <c r="G114" s="886">
        <v>7</v>
      </c>
      <c r="H114" s="748"/>
      <c r="I114" s="748"/>
      <c r="J114" s="748"/>
      <c r="K114" s="106">
        <v>5</v>
      </c>
      <c r="L114" s="887" t="s">
        <v>149</v>
      </c>
      <c r="M114" s="887"/>
      <c r="N114" s="887"/>
      <c r="O114" s="887"/>
      <c r="P114" s="887"/>
      <c r="Q114" s="109">
        <v>5</v>
      </c>
      <c r="R114" s="887" t="s">
        <v>152</v>
      </c>
      <c r="S114" s="887"/>
      <c r="T114" s="887"/>
      <c r="U114" s="887"/>
      <c r="V114" s="890"/>
    </row>
    <row r="115" spans="1:22" s="34" customFormat="1" ht="14.25" customHeight="1">
      <c r="A115" s="106">
        <v>3</v>
      </c>
      <c r="B115" s="885" t="s">
        <v>74</v>
      </c>
      <c r="C115" s="885"/>
      <c r="D115" s="885"/>
      <c r="E115" s="886">
        <v>6</v>
      </c>
      <c r="F115" s="886"/>
      <c r="G115" s="886">
        <v>1</v>
      </c>
      <c r="H115" s="748"/>
      <c r="I115" s="748"/>
      <c r="J115" s="748"/>
      <c r="K115" s="106">
        <v>6</v>
      </c>
      <c r="L115" s="887" t="s">
        <v>151</v>
      </c>
      <c r="M115" s="887"/>
      <c r="N115" s="887"/>
      <c r="O115" s="887"/>
      <c r="P115" s="887"/>
      <c r="Q115" s="109">
        <v>6</v>
      </c>
      <c r="R115" s="893" t="s">
        <v>145</v>
      </c>
      <c r="S115" s="894"/>
      <c r="T115" s="894"/>
      <c r="U115" s="894"/>
      <c r="V115" s="895"/>
    </row>
    <row r="116" spans="1:22" s="34" customFormat="1" ht="13.5" customHeight="1">
      <c r="A116" s="106"/>
      <c r="B116" s="885" t="s">
        <v>153</v>
      </c>
      <c r="C116" s="885"/>
      <c r="D116" s="885"/>
      <c r="E116" s="886">
        <v>7</v>
      </c>
      <c r="F116" s="886"/>
      <c r="G116" s="886">
        <v>3</v>
      </c>
      <c r="H116" s="748"/>
      <c r="I116" s="748"/>
      <c r="J116" s="748"/>
      <c r="K116" s="106">
        <v>7</v>
      </c>
      <c r="L116" s="887" t="s">
        <v>154</v>
      </c>
      <c r="M116" s="887"/>
      <c r="N116" s="887"/>
      <c r="O116" s="887"/>
      <c r="P116" s="887"/>
      <c r="Q116" s="109">
        <v>7</v>
      </c>
      <c r="R116" s="887" t="s">
        <v>155</v>
      </c>
      <c r="S116" s="887"/>
      <c r="T116" s="887"/>
      <c r="U116" s="887"/>
      <c r="V116" s="890"/>
    </row>
    <row r="117" spans="1:22" s="34" customFormat="1" ht="14.25" customHeight="1" thickBot="1">
      <c r="A117" s="107"/>
      <c r="B117" s="891"/>
      <c r="C117" s="891"/>
      <c r="D117" s="891"/>
      <c r="E117" s="902"/>
      <c r="F117" s="902"/>
      <c r="G117" s="902"/>
      <c r="H117" s="903"/>
      <c r="I117" s="903"/>
      <c r="J117" s="903"/>
      <c r="K117" s="124">
        <v>8</v>
      </c>
      <c r="L117" s="893" t="s">
        <v>197</v>
      </c>
      <c r="M117" s="894"/>
      <c r="N117" s="894"/>
      <c r="O117" s="894"/>
      <c r="P117" s="899"/>
      <c r="Q117" s="109">
        <v>8</v>
      </c>
      <c r="R117" s="887" t="s">
        <v>157</v>
      </c>
      <c r="S117" s="887"/>
      <c r="T117" s="887"/>
      <c r="U117" s="887"/>
      <c r="V117" s="890"/>
    </row>
    <row r="118" spans="1:22" s="34" customFormat="1" ht="17.25" customHeight="1" thickBot="1">
      <c r="A118" s="108"/>
      <c r="B118" s="896" t="s">
        <v>165</v>
      </c>
      <c r="C118" s="897"/>
      <c r="D118" s="898"/>
      <c r="E118" s="904"/>
      <c r="F118" s="904"/>
      <c r="G118" s="905">
        <f>SUM(G110:G117)</f>
        <v>21</v>
      </c>
      <c r="H118" s="906"/>
      <c r="I118" s="906"/>
      <c r="J118" s="906"/>
      <c r="K118" s="125">
        <v>9</v>
      </c>
      <c r="L118" s="907" t="s">
        <v>196</v>
      </c>
      <c r="M118" s="908"/>
      <c r="N118" s="908"/>
      <c r="O118" s="908"/>
      <c r="P118" s="909"/>
      <c r="Q118" s="109">
        <v>9</v>
      </c>
      <c r="R118" s="887" t="s">
        <v>178</v>
      </c>
      <c r="S118" s="887"/>
      <c r="T118" s="887"/>
      <c r="U118" s="887"/>
      <c r="V118" s="890"/>
    </row>
    <row r="119" spans="1:22" s="34" customFormat="1" ht="14.25" customHeight="1">
      <c r="A119" s="113"/>
      <c r="B119" s="114"/>
      <c r="C119" s="114"/>
      <c r="D119" s="114"/>
      <c r="E119" s="114"/>
      <c r="F119" s="114"/>
      <c r="G119" s="114"/>
      <c r="H119" s="114"/>
      <c r="I119" s="114"/>
      <c r="J119" s="115"/>
      <c r="K119" s="106">
        <v>10</v>
      </c>
      <c r="L119" s="887" t="s">
        <v>156</v>
      </c>
      <c r="M119" s="887"/>
      <c r="N119" s="887"/>
      <c r="O119" s="887"/>
      <c r="P119" s="887"/>
      <c r="Q119" s="109">
        <v>10</v>
      </c>
      <c r="R119" s="893" t="s">
        <v>198</v>
      </c>
      <c r="S119" s="894"/>
      <c r="T119" s="894"/>
      <c r="U119" s="894"/>
      <c r="V119" s="895"/>
    </row>
    <row r="120" spans="1:22" s="34" customFormat="1" ht="31.5" customHeight="1">
      <c r="A120" s="913" t="s">
        <v>252</v>
      </c>
      <c r="B120" s="914"/>
      <c r="C120" s="914"/>
      <c r="D120" s="914"/>
      <c r="E120" s="914"/>
      <c r="F120" s="914"/>
      <c r="G120" s="914"/>
      <c r="H120" s="914"/>
      <c r="I120" s="914"/>
      <c r="J120" s="915"/>
      <c r="K120" s="106"/>
      <c r="L120" s="887"/>
      <c r="M120" s="887"/>
      <c r="N120" s="887"/>
      <c r="O120" s="887"/>
      <c r="P120" s="887"/>
      <c r="Q120" s="109">
        <v>11</v>
      </c>
      <c r="R120" s="916" t="s">
        <v>240</v>
      </c>
      <c r="S120" s="917"/>
      <c r="T120" s="917"/>
      <c r="U120" s="917"/>
      <c r="V120" s="918"/>
    </row>
    <row r="121" spans="1:22" s="34" customFormat="1" ht="14.25" customHeight="1">
      <c r="A121" s="913"/>
      <c r="B121" s="914"/>
      <c r="C121" s="914"/>
      <c r="D121" s="914"/>
      <c r="E121" s="914"/>
      <c r="F121" s="914"/>
      <c r="G121" s="914"/>
      <c r="H121" s="914"/>
      <c r="I121" s="914"/>
      <c r="J121" s="915"/>
      <c r="K121" s="106"/>
      <c r="L121" s="887" t="s">
        <v>171</v>
      </c>
      <c r="M121" s="887"/>
      <c r="N121" s="887"/>
      <c r="O121" s="887"/>
      <c r="P121" s="887"/>
      <c r="Q121" s="109">
        <v>12</v>
      </c>
      <c r="R121" s="887" t="s">
        <v>158</v>
      </c>
      <c r="S121" s="887"/>
      <c r="T121" s="887"/>
      <c r="U121" s="887"/>
      <c r="V121" s="890"/>
    </row>
    <row r="122" spans="1:22" s="34" customFormat="1" ht="13.5" customHeight="1">
      <c r="A122" s="913"/>
      <c r="B122" s="914"/>
      <c r="C122" s="914"/>
      <c r="D122" s="914"/>
      <c r="E122" s="914"/>
      <c r="F122" s="914"/>
      <c r="G122" s="914"/>
      <c r="H122" s="914"/>
      <c r="I122" s="914"/>
      <c r="J122" s="915"/>
      <c r="K122" s="106"/>
      <c r="L122" s="887" t="s">
        <v>172</v>
      </c>
      <c r="M122" s="887"/>
      <c r="N122" s="887"/>
      <c r="O122" s="887"/>
      <c r="P122" s="887"/>
      <c r="Q122" s="109">
        <v>13</v>
      </c>
      <c r="R122" s="887" t="s">
        <v>159</v>
      </c>
      <c r="S122" s="887"/>
      <c r="T122" s="887"/>
      <c r="U122" s="887"/>
      <c r="V122" s="890"/>
    </row>
    <row r="123" spans="1:22" s="34" customFormat="1" ht="14.25" customHeight="1">
      <c r="A123" s="119"/>
      <c r="B123" s="117"/>
      <c r="C123" s="117"/>
      <c r="D123" s="117"/>
      <c r="E123" s="117"/>
      <c r="F123" s="117"/>
      <c r="G123" s="117"/>
      <c r="H123" s="117"/>
      <c r="I123" s="117"/>
      <c r="J123" s="118"/>
      <c r="K123" s="106"/>
      <c r="L123" s="887" t="s">
        <v>173</v>
      </c>
      <c r="M123" s="887"/>
      <c r="N123" s="887"/>
      <c r="O123" s="887"/>
      <c r="P123" s="887"/>
      <c r="Q123" s="900">
        <v>14</v>
      </c>
      <c r="R123" s="919" t="s">
        <v>175</v>
      </c>
      <c r="S123" s="920"/>
      <c r="T123" s="920"/>
      <c r="U123" s="920"/>
      <c r="V123" s="921"/>
    </row>
    <row r="124" spans="1:22" s="34" customFormat="1" ht="16.5" customHeight="1">
      <c r="A124" s="116"/>
      <c r="B124" s="117"/>
      <c r="C124" s="117"/>
      <c r="D124" s="117"/>
      <c r="E124" s="117"/>
      <c r="F124" s="117"/>
      <c r="G124" s="117"/>
      <c r="H124" s="117"/>
      <c r="I124" s="117"/>
      <c r="J124" s="118"/>
      <c r="K124" s="106"/>
      <c r="L124" s="887" t="s">
        <v>174</v>
      </c>
      <c r="M124" s="887"/>
      <c r="N124" s="887"/>
      <c r="O124" s="887"/>
      <c r="P124" s="887"/>
      <c r="Q124" s="901"/>
      <c r="R124" s="922"/>
      <c r="S124" s="923"/>
      <c r="T124" s="923"/>
      <c r="U124" s="923"/>
      <c r="V124" s="924"/>
    </row>
    <row r="125" spans="1:22" s="34" customFormat="1" ht="14.25" customHeight="1">
      <c r="A125" s="913"/>
      <c r="B125" s="914"/>
      <c r="C125" s="914"/>
      <c r="D125" s="914"/>
      <c r="E125" s="914"/>
      <c r="F125" s="914"/>
      <c r="G125" s="914"/>
      <c r="H125" s="914"/>
      <c r="I125" s="914"/>
      <c r="J125" s="915"/>
      <c r="K125" s="106"/>
      <c r="L125" s="887"/>
      <c r="M125" s="887"/>
      <c r="N125" s="887"/>
      <c r="O125" s="887"/>
      <c r="P125" s="887"/>
      <c r="Q125" s="109">
        <v>15</v>
      </c>
      <c r="R125" s="887" t="s">
        <v>176</v>
      </c>
      <c r="S125" s="887"/>
      <c r="T125" s="887"/>
      <c r="U125" s="887"/>
      <c r="V125" s="890"/>
    </row>
    <row r="126" spans="1:22" s="43" customFormat="1" ht="17.25" customHeight="1">
      <c r="A126" s="910" t="s">
        <v>180</v>
      </c>
      <c r="B126" s="911"/>
      <c r="C126" s="911"/>
      <c r="D126" s="911"/>
      <c r="E126" s="911"/>
      <c r="F126" s="911"/>
      <c r="G126" s="911"/>
      <c r="H126" s="911"/>
      <c r="I126" s="911"/>
      <c r="J126" s="912"/>
      <c r="K126" s="106"/>
      <c r="L126" s="887"/>
      <c r="M126" s="887"/>
      <c r="N126" s="887"/>
      <c r="O126" s="887"/>
      <c r="P126" s="887"/>
      <c r="Q126" s="109">
        <v>16</v>
      </c>
      <c r="R126" s="887" t="s">
        <v>193</v>
      </c>
      <c r="S126" s="887"/>
      <c r="T126" s="887"/>
      <c r="U126" s="887"/>
      <c r="V126" s="890"/>
    </row>
    <row r="127" spans="1:22" s="43" customFormat="1" ht="13.5" customHeight="1">
      <c r="A127" s="913"/>
      <c r="B127" s="914"/>
      <c r="C127" s="914"/>
      <c r="D127" s="914"/>
      <c r="E127" s="914"/>
      <c r="F127" s="914"/>
      <c r="G127" s="914"/>
      <c r="H127" s="914"/>
      <c r="I127" s="914"/>
      <c r="J127" s="915"/>
      <c r="K127" s="106"/>
      <c r="L127" s="887"/>
      <c r="M127" s="887"/>
      <c r="N127" s="887"/>
      <c r="O127" s="887"/>
      <c r="P127" s="887"/>
      <c r="Q127" s="109">
        <v>17</v>
      </c>
      <c r="R127" s="887" t="s">
        <v>23</v>
      </c>
      <c r="S127" s="887"/>
      <c r="T127" s="887"/>
      <c r="U127" s="887"/>
      <c r="V127" s="890"/>
    </row>
    <row r="128" spans="1:22" s="43" customFormat="1" ht="14.25" customHeight="1">
      <c r="A128" s="116"/>
      <c r="B128" s="117"/>
      <c r="C128" s="117"/>
      <c r="D128" s="117"/>
      <c r="E128" s="117"/>
      <c r="F128" s="117"/>
      <c r="G128" s="117"/>
      <c r="H128" s="117"/>
      <c r="I128" s="117"/>
      <c r="J128" s="118"/>
      <c r="K128" s="106"/>
      <c r="L128" s="893"/>
      <c r="M128" s="894"/>
      <c r="N128" s="894"/>
      <c r="O128" s="894"/>
      <c r="P128" s="899"/>
      <c r="Q128" s="900">
        <v>18</v>
      </c>
      <c r="R128" s="919" t="s">
        <v>177</v>
      </c>
      <c r="S128" s="920"/>
      <c r="T128" s="920"/>
      <c r="U128" s="920"/>
      <c r="V128" s="921"/>
    </row>
    <row r="129" spans="1:22" s="43" customFormat="1" ht="15.75" customHeight="1">
      <c r="A129" s="116"/>
      <c r="B129" s="117"/>
      <c r="C129" s="117"/>
      <c r="D129" s="117"/>
      <c r="E129" s="117"/>
      <c r="F129" s="117"/>
      <c r="G129" s="117"/>
      <c r="H129" s="117"/>
      <c r="I129" s="117"/>
      <c r="J129" s="118"/>
      <c r="K129" s="106"/>
      <c r="L129" s="887"/>
      <c r="M129" s="887"/>
      <c r="N129" s="887"/>
      <c r="O129" s="887"/>
      <c r="P129" s="887"/>
      <c r="Q129" s="901"/>
      <c r="R129" s="922"/>
      <c r="S129" s="923"/>
      <c r="T129" s="923"/>
      <c r="U129" s="923"/>
      <c r="V129" s="924"/>
    </row>
    <row r="130" spans="1:22" s="43" customFormat="1" ht="14.25" customHeight="1">
      <c r="A130" s="925" t="s">
        <v>253</v>
      </c>
      <c r="B130" s="926"/>
      <c r="C130" s="926"/>
      <c r="D130" s="926"/>
      <c r="E130" s="926"/>
      <c r="F130" s="926"/>
      <c r="G130" s="926"/>
      <c r="H130" s="926"/>
      <c r="I130" s="926"/>
      <c r="J130" s="927"/>
      <c r="K130" s="106"/>
      <c r="L130" s="893"/>
      <c r="M130" s="894"/>
      <c r="N130" s="894"/>
      <c r="O130" s="894"/>
      <c r="P130" s="899"/>
      <c r="Q130" s="900">
        <v>19</v>
      </c>
      <c r="R130" s="919" t="s">
        <v>195</v>
      </c>
      <c r="S130" s="920"/>
      <c r="T130" s="920"/>
      <c r="U130" s="920"/>
      <c r="V130" s="921"/>
    </row>
    <row r="131" spans="1:22" s="43" customFormat="1" ht="18" customHeight="1">
      <c r="A131" s="925"/>
      <c r="B131" s="926"/>
      <c r="C131" s="926"/>
      <c r="D131" s="926"/>
      <c r="E131" s="926"/>
      <c r="F131" s="926"/>
      <c r="G131" s="926"/>
      <c r="H131" s="926"/>
      <c r="I131" s="926"/>
      <c r="J131" s="927"/>
      <c r="K131" s="106"/>
      <c r="L131" s="893"/>
      <c r="M131" s="894"/>
      <c r="N131" s="894"/>
      <c r="O131" s="894"/>
      <c r="P131" s="899"/>
      <c r="Q131" s="901"/>
      <c r="R131" s="922"/>
      <c r="S131" s="923"/>
      <c r="T131" s="923"/>
      <c r="U131" s="923"/>
      <c r="V131" s="924"/>
    </row>
    <row r="132" spans="1:22" s="43" customFormat="1" ht="14.25" customHeight="1">
      <c r="A132" s="116"/>
      <c r="B132" s="117"/>
      <c r="C132" s="117"/>
      <c r="D132" s="117"/>
      <c r="E132" s="117"/>
      <c r="F132" s="117"/>
      <c r="G132" s="117"/>
      <c r="H132" s="117"/>
      <c r="I132" s="117"/>
      <c r="J132" s="118"/>
      <c r="K132" s="106"/>
      <c r="L132" s="893"/>
      <c r="M132" s="894"/>
      <c r="N132" s="894"/>
      <c r="O132" s="894"/>
      <c r="P132" s="899"/>
      <c r="Q132" s="109">
        <v>20</v>
      </c>
      <c r="R132" s="893" t="s">
        <v>194</v>
      </c>
      <c r="S132" s="894"/>
      <c r="T132" s="894"/>
      <c r="U132" s="894"/>
      <c r="V132" s="895"/>
    </row>
    <row r="133" spans="1:22" s="43" customFormat="1" ht="14.25" customHeight="1">
      <c r="A133" s="116"/>
      <c r="B133" s="117"/>
      <c r="C133" s="117"/>
      <c r="D133" s="117"/>
      <c r="E133" s="117"/>
      <c r="F133" s="117"/>
      <c r="G133" s="117"/>
      <c r="H133" s="117"/>
      <c r="I133" s="117"/>
      <c r="J133" s="118"/>
      <c r="K133" s="106"/>
      <c r="L133" s="887"/>
      <c r="M133" s="887"/>
      <c r="N133" s="887"/>
      <c r="O133" s="887"/>
      <c r="P133" s="887"/>
      <c r="Q133" s="109">
        <v>21</v>
      </c>
      <c r="R133" s="887" t="s">
        <v>179</v>
      </c>
      <c r="S133" s="887"/>
      <c r="T133" s="887"/>
      <c r="U133" s="887"/>
      <c r="V133" s="890"/>
    </row>
    <row r="134" spans="1:22" s="43" customFormat="1" ht="14.25" customHeight="1" thickBot="1">
      <c r="A134" s="120"/>
      <c r="B134" s="121"/>
      <c r="C134" s="121"/>
      <c r="D134" s="121"/>
      <c r="E134" s="121"/>
      <c r="F134" s="121"/>
      <c r="G134" s="121"/>
      <c r="H134" s="121"/>
      <c r="I134" s="121"/>
      <c r="J134" s="122"/>
      <c r="K134" s="111"/>
      <c r="L134" s="934"/>
      <c r="M134" s="934"/>
      <c r="N134" s="934"/>
      <c r="O134" s="934"/>
      <c r="P134" s="934"/>
      <c r="Q134" s="112">
        <v>22</v>
      </c>
      <c r="R134" s="935" t="s">
        <v>205</v>
      </c>
      <c r="S134" s="936"/>
      <c r="T134" s="936"/>
      <c r="U134" s="936"/>
      <c r="V134" s="937"/>
    </row>
    <row r="135" s="43" customFormat="1" ht="12.75"/>
    <row r="136" s="43" customFormat="1" ht="7.5" customHeight="1"/>
    <row r="137" spans="1:22" s="43" customFormat="1" ht="22.5" customHeight="1">
      <c r="A137" s="938" t="s">
        <v>239</v>
      </c>
      <c r="B137" s="939"/>
      <c r="C137" s="939"/>
      <c r="D137" s="939"/>
      <c r="E137" s="939"/>
      <c r="F137" s="939"/>
      <c r="G137" s="939"/>
      <c r="H137" s="939"/>
      <c r="I137" s="939"/>
      <c r="J137" s="939"/>
      <c r="K137" s="939"/>
      <c r="L137" s="939"/>
      <c r="M137" s="939"/>
      <c r="N137" s="939"/>
      <c r="O137" s="939"/>
      <c r="P137" s="939"/>
      <c r="Q137" s="939"/>
      <c r="R137" s="939"/>
      <c r="S137" s="939"/>
      <c r="T137" s="939"/>
      <c r="U137" s="939"/>
      <c r="V137" s="939"/>
    </row>
    <row r="138" s="43" customFormat="1" ht="12.75" customHeight="1"/>
    <row r="139" spans="1:22" s="34" customFormat="1" ht="15.75" customHeight="1">
      <c r="A139" s="34">
        <v>1</v>
      </c>
      <c r="B139" s="932" t="s">
        <v>211</v>
      </c>
      <c r="C139" s="932"/>
      <c r="D139" s="932"/>
      <c r="E139" s="932"/>
      <c r="F139" s="932"/>
      <c r="G139" s="932"/>
      <c r="H139" s="932"/>
      <c r="I139" s="932"/>
      <c r="J139" s="932"/>
      <c r="K139" s="932"/>
      <c r="L139" s="932"/>
      <c r="M139" s="932"/>
      <c r="N139" s="932"/>
      <c r="O139" s="932"/>
      <c r="P139" s="932"/>
      <c r="Q139" s="932"/>
      <c r="R139" s="932"/>
      <c r="S139" s="932"/>
      <c r="T139" s="932"/>
      <c r="U139" s="932"/>
      <c r="V139" s="932"/>
    </row>
    <row r="140" spans="2:22" s="34" customFormat="1" ht="9.75" customHeight="1">
      <c r="B140" s="932"/>
      <c r="C140" s="932"/>
      <c r="D140" s="932"/>
      <c r="E140" s="932"/>
      <c r="F140" s="932"/>
      <c r="G140" s="932"/>
      <c r="H140" s="932"/>
      <c r="I140" s="932"/>
      <c r="J140" s="932"/>
      <c r="K140" s="932"/>
      <c r="L140" s="932"/>
      <c r="M140" s="932"/>
      <c r="N140" s="932"/>
      <c r="O140" s="932"/>
      <c r="P140" s="932"/>
      <c r="Q140" s="932"/>
      <c r="R140" s="932"/>
      <c r="S140" s="932"/>
      <c r="T140" s="932"/>
      <c r="U140" s="932"/>
      <c r="V140" s="932"/>
    </row>
    <row r="141" spans="2:22" s="34" customFormat="1" ht="7.5" customHeight="1">
      <c r="B141" s="932"/>
      <c r="C141" s="932"/>
      <c r="D141" s="932"/>
      <c r="E141" s="932"/>
      <c r="F141" s="932"/>
      <c r="G141" s="932"/>
      <c r="H141" s="932"/>
      <c r="I141" s="932"/>
      <c r="J141" s="932"/>
      <c r="K141" s="932"/>
      <c r="L141" s="932"/>
      <c r="M141" s="932"/>
      <c r="N141" s="932"/>
      <c r="O141" s="932"/>
      <c r="P141" s="932"/>
      <c r="Q141" s="932"/>
      <c r="R141" s="932"/>
      <c r="S141" s="932"/>
      <c r="T141" s="932"/>
      <c r="U141" s="932"/>
      <c r="V141" s="932"/>
    </row>
    <row r="142" s="34" customFormat="1" ht="9.75" customHeight="1"/>
    <row r="143" spans="1:22" s="34" customFormat="1" ht="15.75" customHeight="1">
      <c r="A143" s="34">
        <v>2</v>
      </c>
      <c r="B143" s="932" t="s">
        <v>262</v>
      </c>
      <c r="C143" s="932"/>
      <c r="D143" s="932"/>
      <c r="E143" s="932"/>
      <c r="F143" s="932"/>
      <c r="G143" s="932"/>
      <c r="H143" s="932"/>
      <c r="I143" s="932"/>
      <c r="J143" s="932"/>
      <c r="K143" s="932"/>
      <c r="L143" s="932"/>
      <c r="M143" s="932"/>
      <c r="N143" s="932"/>
      <c r="O143" s="932"/>
      <c r="P143" s="932"/>
      <c r="Q143" s="932"/>
      <c r="R143" s="932"/>
      <c r="S143" s="932"/>
      <c r="T143" s="932"/>
      <c r="U143" s="932"/>
      <c r="V143" s="932"/>
    </row>
    <row r="144" spans="2:22" s="34" customFormat="1" ht="15.75">
      <c r="B144" s="932"/>
      <c r="C144" s="932"/>
      <c r="D144" s="932"/>
      <c r="E144" s="932"/>
      <c r="F144" s="932"/>
      <c r="G144" s="932"/>
      <c r="H144" s="932"/>
      <c r="I144" s="932"/>
      <c r="J144" s="932"/>
      <c r="K144" s="932"/>
      <c r="L144" s="932"/>
      <c r="M144" s="932"/>
      <c r="N144" s="932"/>
      <c r="O144" s="932"/>
      <c r="P144" s="932"/>
      <c r="Q144" s="932"/>
      <c r="R144" s="932"/>
      <c r="S144" s="932"/>
      <c r="T144" s="932"/>
      <c r="U144" s="932"/>
      <c r="V144" s="932"/>
    </row>
    <row r="145" s="34" customFormat="1" ht="10.5" customHeight="1"/>
    <row r="146" spans="1:2" s="34" customFormat="1" ht="15.75">
      <c r="A146" s="34">
        <v>3</v>
      </c>
      <c r="B146" s="34" t="s">
        <v>265</v>
      </c>
    </row>
    <row r="147" s="34" customFormat="1" ht="7.5" customHeight="1"/>
    <row r="148" spans="1:2" s="34" customFormat="1" ht="15.75">
      <c r="A148" s="34">
        <v>4</v>
      </c>
      <c r="B148" s="34" t="s">
        <v>266</v>
      </c>
    </row>
    <row r="149" s="34" customFormat="1" ht="10.5" customHeight="1"/>
    <row r="150" spans="1:2" s="34" customFormat="1" ht="15.75">
      <c r="A150" s="34">
        <v>5</v>
      </c>
      <c r="B150" s="34" t="s">
        <v>181</v>
      </c>
    </row>
    <row r="151" s="34" customFormat="1" ht="9" customHeight="1"/>
    <row r="152" spans="1:2" s="34" customFormat="1" ht="15.75">
      <c r="A152" s="34">
        <v>6</v>
      </c>
      <c r="B152" s="34" t="s">
        <v>264</v>
      </c>
    </row>
    <row r="153" s="34" customFormat="1" ht="9" customHeight="1"/>
    <row r="154" spans="1:2" ht="15.75">
      <c r="A154">
        <v>7</v>
      </c>
      <c r="B154" s="34" t="s">
        <v>182</v>
      </c>
    </row>
    <row r="155" ht="7.5" customHeight="1"/>
    <row r="156" spans="1:2" s="34" customFormat="1" ht="15.75">
      <c r="A156" s="34">
        <v>8</v>
      </c>
      <c r="B156" s="34" t="s">
        <v>263</v>
      </c>
    </row>
    <row r="157" s="34" customFormat="1" ht="9.75" customHeight="1"/>
    <row r="158" s="34" customFormat="1" ht="17.25" customHeight="1"/>
    <row r="159" spans="5:14" s="34" customFormat="1" ht="20.25">
      <c r="E159" s="933" t="s">
        <v>250</v>
      </c>
      <c r="F159" s="933"/>
      <c r="G159" s="933"/>
      <c r="H159" s="933"/>
      <c r="I159" s="933"/>
      <c r="J159" s="933"/>
      <c r="K159" s="933"/>
      <c r="L159" s="933"/>
      <c r="M159" s="933"/>
      <c r="N159" s="933"/>
    </row>
    <row r="160" s="34" customFormat="1" ht="15.75"/>
    <row r="161" spans="2:22" s="34" customFormat="1" ht="15.75">
      <c r="B161" s="123"/>
      <c r="F161" s="930"/>
      <c r="G161" s="930"/>
      <c r="H161" s="930"/>
      <c r="I161" s="930"/>
      <c r="J161" s="930"/>
      <c r="K161" s="930"/>
      <c r="L161" s="930"/>
      <c r="M161" s="930"/>
      <c r="Q161" s="930"/>
      <c r="R161" s="930"/>
      <c r="S161" s="930"/>
      <c r="T161" s="930"/>
      <c r="U161" s="930"/>
      <c r="V161" s="930"/>
    </row>
    <row r="162" spans="2:22" s="34" customFormat="1" ht="15.75">
      <c r="B162" s="123"/>
      <c r="F162" s="930"/>
      <c r="G162" s="930"/>
      <c r="H162" s="930"/>
      <c r="I162" s="930"/>
      <c r="J162" s="930"/>
      <c r="K162" s="930"/>
      <c r="L162" s="930"/>
      <c r="M162" s="930"/>
      <c r="Q162" s="930"/>
      <c r="R162" s="930"/>
      <c r="S162" s="930"/>
      <c r="T162" s="930"/>
      <c r="U162" s="930"/>
      <c r="V162" s="930"/>
    </row>
    <row r="163" spans="1:22" s="34" customFormat="1" ht="15.75">
      <c r="A163" s="930"/>
      <c r="B163" s="930"/>
      <c r="C163" s="930"/>
      <c r="F163" s="930"/>
      <c r="G163" s="930"/>
      <c r="H163" s="930"/>
      <c r="I163" s="930"/>
      <c r="J163" s="930"/>
      <c r="K163" s="930"/>
      <c r="L163" s="930"/>
      <c r="M163" s="930"/>
      <c r="Q163" s="930"/>
      <c r="R163" s="930"/>
      <c r="S163" s="930"/>
      <c r="T163" s="930"/>
      <c r="U163" s="930"/>
      <c r="V163" s="930"/>
    </row>
    <row r="164" spans="2:22" s="34" customFormat="1" ht="15.75">
      <c r="B164" s="123"/>
      <c r="F164" s="931"/>
      <c r="G164" s="931"/>
      <c r="H164" s="931"/>
      <c r="I164" s="931"/>
      <c r="J164" s="931"/>
      <c r="K164" s="931"/>
      <c r="L164" s="931"/>
      <c r="M164" s="931"/>
      <c r="Q164" s="930"/>
      <c r="R164" s="930"/>
      <c r="S164" s="930"/>
      <c r="T164" s="930"/>
      <c r="U164" s="930"/>
      <c r="V164" s="930"/>
    </row>
    <row r="165" spans="2:22" s="34" customFormat="1" ht="15.75">
      <c r="B165" s="123"/>
      <c r="F165" s="930"/>
      <c r="G165" s="930"/>
      <c r="H165" s="930"/>
      <c r="I165" s="930"/>
      <c r="J165" s="930"/>
      <c r="K165" s="930"/>
      <c r="L165" s="930"/>
      <c r="M165" s="930"/>
      <c r="Q165" s="930"/>
      <c r="R165" s="930"/>
      <c r="S165" s="930"/>
      <c r="T165" s="930"/>
      <c r="U165" s="930"/>
      <c r="V165" s="930"/>
    </row>
    <row r="166" spans="6:22" s="34" customFormat="1" ht="15.75">
      <c r="F166" s="929"/>
      <c r="G166" s="929"/>
      <c r="H166" s="929"/>
      <c r="I166" s="929"/>
      <c r="J166" s="929"/>
      <c r="K166" s="929"/>
      <c r="L166" s="929"/>
      <c r="M166" s="929"/>
      <c r="Q166" s="929"/>
      <c r="R166" s="929"/>
      <c r="S166" s="929"/>
      <c r="T166" s="929"/>
      <c r="U166" s="929"/>
      <c r="V166" s="929"/>
    </row>
    <row r="167" spans="2:22" s="34" customFormat="1" ht="15.75">
      <c r="B167" s="65"/>
      <c r="F167" s="928"/>
      <c r="G167" s="928"/>
      <c r="H167" s="928"/>
      <c r="I167" s="928"/>
      <c r="J167" s="928"/>
      <c r="K167" s="928"/>
      <c r="L167" s="928"/>
      <c r="M167" s="928"/>
      <c r="Q167" s="928"/>
      <c r="R167" s="928"/>
      <c r="S167" s="928"/>
      <c r="T167" s="928"/>
      <c r="U167" s="928"/>
      <c r="V167" s="928"/>
    </row>
    <row r="168" spans="6:22" s="34" customFormat="1" ht="15.75">
      <c r="F168" s="929"/>
      <c r="G168" s="929"/>
      <c r="H168" s="929"/>
      <c r="I168" s="929"/>
      <c r="J168" s="929"/>
      <c r="K168" s="929"/>
      <c r="L168" s="929"/>
      <c r="M168" s="929"/>
      <c r="Q168" s="929"/>
      <c r="R168" s="929"/>
      <c r="S168" s="929"/>
      <c r="T168" s="929"/>
      <c r="U168" s="929"/>
      <c r="V168" s="929"/>
    </row>
    <row r="169" spans="2:22" s="34" customFormat="1" ht="15.75">
      <c r="B169" s="65"/>
      <c r="F169" s="928"/>
      <c r="G169" s="928"/>
      <c r="H169" s="928"/>
      <c r="I169" s="928"/>
      <c r="J169" s="928"/>
      <c r="K169" s="928"/>
      <c r="L169" s="928"/>
      <c r="M169" s="928"/>
      <c r="Q169" s="928"/>
      <c r="R169" s="928"/>
      <c r="S169" s="928"/>
      <c r="T169" s="928"/>
      <c r="U169" s="928"/>
      <c r="V169" s="928"/>
    </row>
    <row r="170" s="34" customFormat="1" ht="15.75"/>
    <row r="171" s="43" customFormat="1" ht="12.75"/>
    <row r="172" s="43" customFormat="1" ht="12.75"/>
    <row r="173" s="43" customFormat="1" ht="12.75"/>
    <row r="174" s="43" customFormat="1" ht="12.75"/>
    <row r="175" s="43" customFormat="1" ht="12.75"/>
    <row r="176" s="43" customFormat="1" ht="12.75"/>
    <row r="177" s="43" customFormat="1" ht="12.75"/>
    <row r="178" s="43" customFormat="1" ht="12.75"/>
    <row r="179" s="43" customFormat="1" ht="12.75"/>
    <row r="180" s="43" customFormat="1" ht="12.75"/>
    <row r="181" s="43" customFormat="1" ht="12.75"/>
    <row r="182" s="43" customFormat="1" ht="12.75"/>
    <row r="183" s="43" customFormat="1" ht="12.75"/>
    <row r="184" s="43" customFormat="1" ht="12.75"/>
    <row r="185" s="43" customFormat="1" ht="12.75"/>
    <row r="186" s="43" customFormat="1" ht="12.75"/>
    <row r="187" s="43" customFormat="1" ht="12.75"/>
    <row r="188" s="43" customFormat="1" ht="12.75"/>
    <row r="189" s="43" customFormat="1" ht="12.75"/>
    <row r="190" s="43" customFormat="1" ht="12.75"/>
    <row r="191" s="43" customFormat="1" ht="12.75"/>
    <row r="192" s="43" customFormat="1" ht="12.75"/>
    <row r="193" s="43" customFormat="1" ht="12.75"/>
    <row r="194" s="43" customFormat="1" ht="12.75"/>
    <row r="195" s="43" customFormat="1" ht="12.75"/>
    <row r="196" s="43" customFormat="1" ht="12.75"/>
    <row r="197" s="43" customFormat="1" ht="12.75"/>
    <row r="198" s="43" customFormat="1" ht="12.75"/>
  </sheetData>
  <sheetProtection/>
  <mergeCells count="293">
    <mergeCell ref="V53:V54"/>
    <mergeCell ref="T77:T79"/>
    <mergeCell ref="L77:L79"/>
    <mergeCell ref="M77:M79"/>
    <mergeCell ref="Q77:Q79"/>
    <mergeCell ref="Q53:Q54"/>
    <mergeCell ref="P77:P79"/>
    <mergeCell ref="U77:U79"/>
    <mergeCell ref="R77:R79"/>
    <mergeCell ref="M53:M54"/>
    <mergeCell ref="U84:U85"/>
    <mergeCell ref="H84:H85"/>
    <mergeCell ref="L84:L85"/>
    <mergeCell ref="M84:M85"/>
    <mergeCell ref="K84:K85"/>
    <mergeCell ref="S53:S54"/>
    <mergeCell ref="H53:H54"/>
    <mergeCell ref="J53:J54"/>
    <mergeCell ref="J77:J79"/>
    <mergeCell ref="O77:O79"/>
    <mergeCell ref="I53:I54"/>
    <mergeCell ref="I39:I40"/>
    <mergeCell ref="I77:I79"/>
    <mergeCell ref="N77:N79"/>
    <mergeCell ref="K77:K79"/>
    <mergeCell ref="N53:N54"/>
    <mergeCell ref="Q109:V109"/>
    <mergeCell ref="K107:K109"/>
    <mergeCell ref="L107:V108"/>
    <mergeCell ref="L109:P109"/>
    <mergeCell ref="R84:R85"/>
    <mergeCell ref="L93:L94"/>
    <mergeCell ref="P84:P85"/>
    <mergeCell ref="V93:V94"/>
    <mergeCell ref="P93:P94"/>
    <mergeCell ref="Q93:Q94"/>
    <mergeCell ref="P53:P54"/>
    <mergeCell ref="L53:L54"/>
    <mergeCell ref="S27:S28"/>
    <mergeCell ref="U4:V4"/>
    <mergeCell ref="V5:V9"/>
    <mergeCell ref="V39:V40"/>
    <mergeCell ref="T39:T40"/>
    <mergeCell ref="U27:U28"/>
    <mergeCell ref="V27:V28"/>
    <mergeCell ref="T27:T28"/>
    <mergeCell ref="O3:V3"/>
    <mergeCell ref="U5:U9"/>
    <mergeCell ref="P39:P40"/>
    <mergeCell ref="K39:K40"/>
    <mergeCell ref="B41:V41"/>
    <mergeCell ref="K53:K54"/>
    <mergeCell ref="U39:U40"/>
    <mergeCell ref="R53:R54"/>
    <mergeCell ref="O53:O54"/>
    <mergeCell ref="N39:N40"/>
    <mergeCell ref="Q4:R4"/>
    <mergeCell ref="B12:V12"/>
    <mergeCell ref="S4:T4"/>
    <mergeCell ref="C27:C28"/>
    <mergeCell ref="D27:D28"/>
    <mergeCell ref="Q39:Q40"/>
    <mergeCell ref="E39:E40"/>
    <mergeCell ref="F27:F28"/>
    <mergeCell ref="B29:V29"/>
    <mergeCell ref="J39:J40"/>
    <mergeCell ref="I4:I9"/>
    <mergeCell ref="E4:E9"/>
    <mergeCell ref="G4:G9"/>
    <mergeCell ref="H4:H9"/>
    <mergeCell ref="R5:R9"/>
    <mergeCell ref="N4:N9"/>
    <mergeCell ref="O4:P4"/>
    <mergeCell ref="Q5:Q9"/>
    <mergeCell ref="K5:K9"/>
    <mergeCell ref="F4:F9"/>
    <mergeCell ref="B39:B40"/>
    <mergeCell ref="A1:V1"/>
    <mergeCell ref="A3:A9"/>
    <mergeCell ref="B3:B9"/>
    <mergeCell ref="C3:F3"/>
    <mergeCell ref="G3:N3"/>
    <mergeCell ref="R27:R28"/>
    <mergeCell ref="A27:A28"/>
    <mergeCell ref="B27:B28"/>
    <mergeCell ref="G27:G28"/>
    <mergeCell ref="I27:I28"/>
    <mergeCell ref="L39:L40"/>
    <mergeCell ref="S39:S40"/>
    <mergeCell ref="H39:H40"/>
    <mergeCell ref="H27:H28"/>
    <mergeCell ref="K27:K28"/>
    <mergeCell ref="P27:P28"/>
    <mergeCell ref="R39:R40"/>
    <mergeCell ref="M39:M40"/>
    <mergeCell ref="A53:A54"/>
    <mergeCell ref="E53:E54"/>
    <mergeCell ref="B53:B54"/>
    <mergeCell ref="F53:F54"/>
    <mergeCell ref="F39:F40"/>
    <mergeCell ref="G39:G40"/>
    <mergeCell ref="D39:D40"/>
    <mergeCell ref="C39:C40"/>
    <mergeCell ref="C53:C54"/>
    <mergeCell ref="A39:A40"/>
    <mergeCell ref="D103:G103"/>
    <mergeCell ref="B103:C103"/>
    <mergeCell ref="B101:C101"/>
    <mergeCell ref="D101:G101"/>
    <mergeCell ref="D53:D54"/>
    <mergeCell ref="G53:G54"/>
    <mergeCell ref="D102:G102"/>
    <mergeCell ref="B102:C102"/>
    <mergeCell ref="B81:V81"/>
    <mergeCell ref="O84:O85"/>
    <mergeCell ref="J4:J9"/>
    <mergeCell ref="K4:M4"/>
    <mergeCell ref="C4:C9"/>
    <mergeCell ref="D4:D9"/>
    <mergeCell ref="P5:P9"/>
    <mergeCell ref="K106:V106"/>
    <mergeCell ref="S5:S9"/>
    <mergeCell ref="M5:M9"/>
    <mergeCell ref="O5:O9"/>
    <mergeCell ref="T5:T9"/>
    <mergeCell ref="L5:L9"/>
    <mergeCell ref="O39:O40"/>
    <mergeCell ref="N93:N94"/>
    <mergeCell ref="O93:O94"/>
    <mergeCell ref="A106:J106"/>
    <mergeCell ref="I93:I94"/>
    <mergeCell ref="J93:J94"/>
    <mergeCell ref="A77:A79"/>
    <mergeCell ref="F84:F85"/>
    <mergeCell ref="B80:V80"/>
    <mergeCell ref="A93:A94"/>
    <mergeCell ref="B93:B94"/>
    <mergeCell ref="C93:C94"/>
    <mergeCell ref="D93:D94"/>
    <mergeCell ref="G93:G94"/>
    <mergeCell ref="A84:A85"/>
    <mergeCell ref="E93:E94"/>
    <mergeCell ref="F93:F94"/>
    <mergeCell ref="G84:G85"/>
    <mergeCell ref="B86:V86"/>
    <mergeCell ref="E109:F109"/>
    <mergeCell ref="G109:J109"/>
    <mergeCell ref="B109:D109"/>
    <mergeCell ref="B107:D108"/>
    <mergeCell ref="E107:F108"/>
    <mergeCell ref="G107:J108"/>
    <mergeCell ref="B110:D110"/>
    <mergeCell ref="E110:F110"/>
    <mergeCell ref="L112:P112"/>
    <mergeCell ref="E111:F111"/>
    <mergeCell ref="G111:J111"/>
    <mergeCell ref="B111:D111"/>
    <mergeCell ref="B112:D112"/>
    <mergeCell ref="G110:J110"/>
    <mergeCell ref="R112:V112"/>
    <mergeCell ref="E112:F112"/>
    <mergeCell ref="G112:J112"/>
    <mergeCell ref="G113:J113"/>
    <mergeCell ref="R113:V113"/>
    <mergeCell ref="L113:P113"/>
    <mergeCell ref="R116:V116"/>
    <mergeCell ref="R115:V115"/>
    <mergeCell ref="R114:V114"/>
    <mergeCell ref="B114:D114"/>
    <mergeCell ref="E114:F114"/>
    <mergeCell ref="E116:F116"/>
    <mergeCell ref="B116:D116"/>
    <mergeCell ref="B115:D115"/>
    <mergeCell ref="E115:F115"/>
    <mergeCell ref="G114:J114"/>
    <mergeCell ref="E118:F118"/>
    <mergeCell ref="B117:D117"/>
    <mergeCell ref="R117:V117"/>
    <mergeCell ref="G115:J115"/>
    <mergeCell ref="G118:J118"/>
    <mergeCell ref="R110:V110"/>
    <mergeCell ref="L110:P110"/>
    <mergeCell ref="L111:P111"/>
    <mergeCell ref="R111:V111"/>
    <mergeCell ref="L114:P114"/>
    <mergeCell ref="R118:V118"/>
    <mergeCell ref="B113:D113"/>
    <mergeCell ref="E113:F113"/>
    <mergeCell ref="L116:P116"/>
    <mergeCell ref="L117:P117"/>
    <mergeCell ref="L115:P115"/>
    <mergeCell ref="E117:F117"/>
    <mergeCell ref="G117:J117"/>
    <mergeCell ref="G116:J116"/>
    <mergeCell ref="B118:D118"/>
    <mergeCell ref="R122:V122"/>
    <mergeCell ref="L127:P127"/>
    <mergeCell ref="R127:V127"/>
    <mergeCell ref="A126:J126"/>
    <mergeCell ref="A127:J127"/>
    <mergeCell ref="L126:P126"/>
    <mergeCell ref="R126:V126"/>
    <mergeCell ref="R125:V125"/>
    <mergeCell ref="L125:P125"/>
    <mergeCell ref="R123:V124"/>
    <mergeCell ref="L124:P124"/>
    <mergeCell ref="L123:P123"/>
    <mergeCell ref="A125:J125"/>
    <mergeCell ref="Q123:Q124"/>
    <mergeCell ref="R119:V119"/>
    <mergeCell ref="L118:P118"/>
    <mergeCell ref="A120:J122"/>
    <mergeCell ref="L120:P120"/>
    <mergeCell ref="L119:P119"/>
    <mergeCell ref="R120:V120"/>
    <mergeCell ref="L121:P121"/>
    <mergeCell ref="R121:V121"/>
    <mergeCell ref="L122:P122"/>
    <mergeCell ref="Q130:Q131"/>
    <mergeCell ref="R128:V129"/>
    <mergeCell ref="L129:P129"/>
    <mergeCell ref="Q128:Q129"/>
    <mergeCell ref="R130:V131"/>
    <mergeCell ref="L131:P131"/>
    <mergeCell ref="L128:P128"/>
    <mergeCell ref="F169:M169"/>
    <mergeCell ref="Q169:V169"/>
    <mergeCell ref="F166:M166"/>
    <mergeCell ref="Q166:V166"/>
    <mergeCell ref="F167:M167"/>
    <mergeCell ref="Q167:V167"/>
    <mergeCell ref="F168:M168"/>
    <mergeCell ref="Q168:V168"/>
    <mergeCell ref="F165:M165"/>
    <mergeCell ref="Q165:V165"/>
    <mergeCell ref="F163:M163"/>
    <mergeCell ref="Q163:V163"/>
    <mergeCell ref="F164:M164"/>
    <mergeCell ref="Q164:V164"/>
    <mergeCell ref="A130:J131"/>
    <mergeCell ref="L130:P130"/>
    <mergeCell ref="A163:C163"/>
    <mergeCell ref="B143:V144"/>
    <mergeCell ref="F161:M161"/>
    <mergeCell ref="Q161:V161"/>
    <mergeCell ref="R132:V132"/>
    <mergeCell ref="L133:P133"/>
    <mergeCell ref="R133:V133"/>
    <mergeCell ref="L134:P134"/>
    <mergeCell ref="F162:M162"/>
    <mergeCell ref="Q162:V162"/>
    <mergeCell ref="A137:V137"/>
    <mergeCell ref="B139:V141"/>
    <mergeCell ref="E159:N159"/>
    <mergeCell ref="L132:P132"/>
    <mergeCell ref="R134:V134"/>
    <mergeCell ref="M93:M94"/>
    <mergeCell ref="H93:H94"/>
    <mergeCell ref="K93:K94"/>
    <mergeCell ref="U93:U94"/>
    <mergeCell ref="S93:S94"/>
    <mergeCell ref="R93:R94"/>
    <mergeCell ref="T93:T94"/>
    <mergeCell ref="B77:B79"/>
    <mergeCell ref="C77:C79"/>
    <mergeCell ref="E77:E79"/>
    <mergeCell ref="F77:F79"/>
    <mergeCell ref="J84:J85"/>
    <mergeCell ref="B55:V55"/>
    <mergeCell ref="Q84:Q85"/>
    <mergeCell ref="V77:V79"/>
    <mergeCell ref="S77:S79"/>
    <mergeCell ref="I84:I85"/>
    <mergeCell ref="D77:D79"/>
    <mergeCell ref="T53:T54"/>
    <mergeCell ref="U53:U54"/>
    <mergeCell ref="Q27:Q28"/>
    <mergeCell ref="N27:N28"/>
    <mergeCell ref="M27:M28"/>
    <mergeCell ref="O27:O28"/>
    <mergeCell ref="E27:E28"/>
    <mergeCell ref="L27:L28"/>
    <mergeCell ref="J27:J28"/>
    <mergeCell ref="V84:V85"/>
    <mergeCell ref="D84:D85"/>
    <mergeCell ref="B84:B85"/>
    <mergeCell ref="C84:C85"/>
    <mergeCell ref="H77:H79"/>
    <mergeCell ref="E84:E85"/>
    <mergeCell ref="G77:G79"/>
    <mergeCell ref="N84:N85"/>
    <mergeCell ref="T84:T85"/>
    <mergeCell ref="S84:S85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0" r:id="rId1"/>
  <rowBreaks count="3" manualBreakCount="3">
    <brk id="40" max="21" man="1"/>
    <brk id="71" max="21" man="1"/>
    <brk id="105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I39"/>
  <sheetViews>
    <sheetView zoomScale="75" zoomScaleNormal="75" zoomScalePageLayoutView="0" workbookViewId="0" topLeftCell="D15">
      <selection activeCell="A13" sqref="A13:BA38"/>
    </sheetView>
  </sheetViews>
  <sheetFormatPr defaultColWidth="9.00390625" defaultRowHeight="12.75"/>
  <cols>
    <col min="1" max="1" width="4.875" style="12" customWidth="1"/>
    <col min="2" max="38" width="3.375" style="12" customWidth="1"/>
    <col min="39" max="39" width="4.00390625" style="12" customWidth="1"/>
    <col min="40" max="51" width="3.375" style="12" customWidth="1"/>
    <col min="52" max="52" width="3.875" style="12" customWidth="1"/>
    <col min="53" max="53" width="4.375" style="12" customWidth="1"/>
    <col min="54" max="54" width="4.125" style="0" customWidth="1"/>
  </cols>
  <sheetData>
    <row r="1" spans="1:54" ht="18.75">
      <c r="A1" s="786" t="s">
        <v>208</v>
      </c>
      <c r="B1" s="786"/>
      <c r="C1" s="786"/>
      <c r="D1" s="786"/>
      <c r="E1" s="786"/>
      <c r="F1" s="786"/>
      <c r="G1" s="786"/>
      <c r="H1" s="786"/>
      <c r="O1" s="795" t="s">
        <v>62</v>
      </c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  <c r="AB1" s="795"/>
      <c r="AC1" s="795"/>
      <c r="AD1" s="795"/>
      <c r="AE1" s="795"/>
      <c r="AF1" s="795"/>
      <c r="AG1" s="795"/>
      <c r="AH1" s="795"/>
      <c r="AI1" s="795"/>
      <c r="AJ1" s="795"/>
      <c r="AK1" s="795"/>
      <c r="AL1" s="795"/>
      <c r="AS1" s="785" t="s">
        <v>246</v>
      </c>
      <c r="AT1" s="785"/>
      <c r="AU1" s="785"/>
      <c r="AV1" s="785"/>
      <c r="AW1" s="785"/>
      <c r="AX1" s="785"/>
      <c r="AY1" s="785"/>
      <c r="AZ1" s="785"/>
      <c r="BA1" s="785"/>
      <c r="BB1" s="785"/>
    </row>
    <row r="2" spans="1:54" ht="32.25" customHeight="1">
      <c r="A2" s="786"/>
      <c r="B2" s="786"/>
      <c r="C2" s="786"/>
      <c r="D2" s="786"/>
      <c r="E2" s="786"/>
      <c r="F2" s="786"/>
      <c r="G2" s="786"/>
      <c r="H2" s="786"/>
      <c r="O2" s="796" t="s">
        <v>210</v>
      </c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  <c r="AF2" s="796"/>
      <c r="AG2" s="796"/>
      <c r="AH2" s="796"/>
      <c r="AI2" s="796"/>
      <c r="AJ2" s="796"/>
      <c r="AK2" s="796"/>
      <c r="AL2" s="796"/>
      <c r="AS2" s="785" t="s">
        <v>245</v>
      </c>
      <c r="AT2" s="785"/>
      <c r="AU2" s="785"/>
      <c r="AV2" s="785"/>
      <c r="AW2" s="785"/>
      <c r="AX2" s="785"/>
      <c r="AY2" s="785"/>
      <c r="AZ2" s="785"/>
      <c r="BA2" s="785"/>
      <c r="BB2" s="70"/>
    </row>
    <row r="3" spans="1:54" ht="24" customHeight="1">
      <c r="A3" s="786"/>
      <c r="B3" s="786"/>
      <c r="C3" s="786"/>
      <c r="D3" s="786"/>
      <c r="E3" s="786"/>
      <c r="F3" s="786"/>
      <c r="G3" s="786"/>
      <c r="H3" s="786"/>
      <c r="O3" s="797" t="s">
        <v>215</v>
      </c>
      <c r="P3" s="797"/>
      <c r="Q3" s="797"/>
      <c r="R3" s="797"/>
      <c r="S3" s="797"/>
      <c r="T3" s="797"/>
      <c r="U3" s="797"/>
      <c r="V3" s="797"/>
      <c r="W3" s="797"/>
      <c r="X3" s="797"/>
      <c r="Y3" s="797"/>
      <c r="Z3" s="797"/>
      <c r="AA3" s="797"/>
      <c r="AB3" s="797"/>
      <c r="AC3" s="797"/>
      <c r="AD3" s="797"/>
      <c r="AE3" s="797"/>
      <c r="AF3" s="797"/>
      <c r="AG3" s="797"/>
      <c r="AH3" s="797"/>
      <c r="AI3" s="797"/>
      <c r="AJ3" s="797"/>
      <c r="AK3" s="797"/>
      <c r="AL3" s="797"/>
      <c r="AS3" s="3"/>
      <c r="BB3" s="3"/>
    </row>
    <row r="4" spans="1:54" ht="22.5" customHeight="1">
      <c r="A4" s="785" t="s">
        <v>209</v>
      </c>
      <c r="B4" s="785"/>
      <c r="C4" s="785"/>
      <c r="D4" s="785"/>
      <c r="E4" s="785"/>
      <c r="F4" s="785"/>
      <c r="G4" s="785"/>
      <c r="H4" s="785"/>
      <c r="AS4" s="786" t="s">
        <v>244</v>
      </c>
      <c r="AT4" s="786"/>
      <c r="AU4" s="786"/>
      <c r="AV4" s="786"/>
      <c r="AW4" s="786"/>
      <c r="AX4" s="786"/>
      <c r="AY4" s="786"/>
      <c r="AZ4" s="786"/>
      <c r="BA4" s="786"/>
      <c r="BB4" s="786"/>
    </row>
    <row r="5" spans="1:54" ht="17.25" customHeight="1" thickBot="1">
      <c r="A5" s="20"/>
      <c r="B5" s="20"/>
      <c r="C5" s="20"/>
      <c r="D5" s="20"/>
      <c r="E5" s="20"/>
      <c r="F5" s="20"/>
      <c r="G5" s="20"/>
      <c r="H5" s="20"/>
      <c r="O5" s="787" t="s">
        <v>63</v>
      </c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S5" s="786" t="s">
        <v>247</v>
      </c>
      <c r="AT5" s="786"/>
      <c r="AU5" s="786"/>
      <c r="AV5" s="786"/>
      <c r="AW5" s="786"/>
      <c r="AX5" s="786"/>
      <c r="AY5" s="786"/>
      <c r="AZ5" s="786"/>
      <c r="BA5" s="786"/>
      <c r="BB5" s="786"/>
    </row>
    <row r="6" spans="1:54" ht="28.5" customHeight="1">
      <c r="A6" s="21" t="s">
        <v>73</v>
      </c>
      <c r="O6" s="788" t="s">
        <v>243</v>
      </c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S6" s="786"/>
      <c r="AT6" s="786"/>
      <c r="AU6" s="786"/>
      <c r="AV6" s="786"/>
      <c r="AW6" s="786"/>
      <c r="AX6" s="786"/>
      <c r="AY6" s="786"/>
      <c r="AZ6" s="786"/>
      <c r="BA6" s="786"/>
      <c r="BB6" s="786"/>
    </row>
    <row r="7" spans="1:54" ht="35.25" customHeight="1">
      <c r="A7" s="21"/>
      <c r="O7" s="793" t="s">
        <v>248</v>
      </c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3"/>
      <c r="AS7" s="784" t="s">
        <v>187</v>
      </c>
      <c r="AT7" s="784"/>
      <c r="AU7" s="784"/>
      <c r="AV7" s="784"/>
      <c r="AW7" s="784"/>
      <c r="AX7" s="784"/>
      <c r="AY7" s="784"/>
      <c r="AZ7" s="784"/>
      <c r="BA7" s="784"/>
      <c r="BB7" s="784"/>
    </row>
    <row r="8" spans="1:45" ht="27" customHeight="1">
      <c r="A8" s="21"/>
      <c r="O8" s="789" t="s">
        <v>216</v>
      </c>
      <c r="P8" s="789"/>
      <c r="Q8" s="789"/>
      <c r="R8" s="789"/>
      <c r="S8" s="789"/>
      <c r="T8" s="789"/>
      <c r="U8" s="789"/>
      <c r="V8" s="789"/>
      <c r="W8" s="789"/>
      <c r="X8" s="789"/>
      <c r="Y8" s="789"/>
      <c r="Z8" s="789"/>
      <c r="AA8" s="789"/>
      <c r="AB8" s="789"/>
      <c r="AC8" s="789"/>
      <c r="AD8" s="789"/>
      <c r="AE8" s="789"/>
      <c r="AF8" s="789"/>
      <c r="AG8" s="789"/>
      <c r="AH8" s="789"/>
      <c r="AI8" s="789"/>
      <c r="AJ8" s="789"/>
      <c r="AK8" s="789"/>
      <c r="AL8" s="789"/>
      <c r="AS8" s="21"/>
    </row>
    <row r="9" spans="1:45" ht="27.75" customHeight="1">
      <c r="A9" s="21"/>
      <c r="O9" s="789" t="s">
        <v>217</v>
      </c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S9" s="21"/>
    </row>
    <row r="11" spans="1:38" ht="21" customHeight="1">
      <c r="A11" s="20"/>
      <c r="O11" s="794" t="s">
        <v>199</v>
      </c>
      <c r="P11" s="794"/>
      <c r="Q11" s="794"/>
      <c r="R11" s="794"/>
      <c r="S11" s="794"/>
      <c r="T11" s="794"/>
      <c r="U11" s="794"/>
      <c r="V11" s="794"/>
      <c r="W11" s="794"/>
      <c r="X11" s="794"/>
      <c r="Y11" s="794"/>
      <c r="Z11" s="794"/>
      <c r="AA11" s="794"/>
      <c r="AB11" s="794"/>
      <c r="AC11" s="794"/>
      <c r="AD11" s="794"/>
      <c r="AE11" s="794"/>
      <c r="AF11" s="794"/>
      <c r="AG11" s="794"/>
      <c r="AH11" s="794"/>
      <c r="AI11" s="794"/>
      <c r="AJ11" s="794"/>
      <c r="AK11" s="794"/>
      <c r="AL11" s="794"/>
    </row>
    <row r="12" spans="1:38" ht="21" customHeight="1">
      <c r="A12" s="20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</row>
    <row r="13" spans="1:53" s="22" customFormat="1" ht="25.5">
      <c r="A13" s="746" t="s">
        <v>64</v>
      </c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  <c r="AN13" s="746"/>
      <c r="AO13" s="746"/>
      <c r="AP13" s="746"/>
      <c r="AQ13" s="746"/>
      <c r="AR13" s="746"/>
      <c r="AS13" s="746"/>
      <c r="AT13" s="746"/>
      <c r="AU13" s="746"/>
      <c r="AV13" s="746"/>
      <c r="AW13" s="746"/>
      <c r="AX13" s="746"/>
      <c r="AY13" s="746"/>
      <c r="AZ13" s="746"/>
      <c r="BA13" s="746"/>
    </row>
    <row r="14" ht="9" customHeight="1" thickBot="1"/>
    <row r="15" spans="1:53" s="13" customFormat="1" ht="20.25" customHeight="1">
      <c r="A15" s="790" t="s">
        <v>61</v>
      </c>
      <c r="B15" s="762" t="s">
        <v>38</v>
      </c>
      <c r="C15" s="763"/>
      <c r="D15" s="763"/>
      <c r="E15" s="777"/>
      <c r="F15" s="767" t="s">
        <v>39</v>
      </c>
      <c r="G15" s="762" t="s">
        <v>40</v>
      </c>
      <c r="H15" s="763"/>
      <c r="I15" s="777"/>
      <c r="J15" s="767" t="s">
        <v>41</v>
      </c>
      <c r="K15" s="762" t="s">
        <v>42</v>
      </c>
      <c r="L15" s="763"/>
      <c r="M15" s="763"/>
      <c r="N15" s="777"/>
      <c r="O15" s="762" t="s">
        <v>43</v>
      </c>
      <c r="P15" s="763"/>
      <c r="Q15" s="763"/>
      <c r="R15" s="777"/>
      <c r="S15" s="767" t="s">
        <v>44</v>
      </c>
      <c r="T15" s="762" t="s">
        <v>45</v>
      </c>
      <c r="U15" s="763"/>
      <c r="V15" s="777"/>
      <c r="W15" s="767" t="s">
        <v>46</v>
      </c>
      <c r="X15" s="762" t="s">
        <v>47</v>
      </c>
      <c r="Y15" s="763"/>
      <c r="Z15" s="777"/>
      <c r="AA15" s="767" t="s">
        <v>48</v>
      </c>
      <c r="AB15" s="762" t="s">
        <v>49</v>
      </c>
      <c r="AC15" s="763"/>
      <c r="AD15" s="763"/>
      <c r="AE15" s="777"/>
      <c r="AF15" s="767" t="s">
        <v>50</v>
      </c>
      <c r="AG15" s="762" t="s">
        <v>51</v>
      </c>
      <c r="AH15" s="763"/>
      <c r="AI15" s="777"/>
      <c r="AJ15" s="767" t="s">
        <v>52</v>
      </c>
      <c r="AK15" s="762" t="s">
        <v>53</v>
      </c>
      <c r="AL15" s="763"/>
      <c r="AM15" s="763"/>
      <c r="AN15" s="777"/>
      <c r="AO15" s="762" t="s">
        <v>54</v>
      </c>
      <c r="AP15" s="763"/>
      <c r="AQ15" s="763"/>
      <c r="AR15" s="777"/>
      <c r="AS15" s="767" t="s">
        <v>55</v>
      </c>
      <c r="AT15" s="762" t="s">
        <v>56</v>
      </c>
      <c r="AU15" s="763"/>
      <c r="AV15" s="777"/>
      <c r="AW15" s="767" t="s">
        <v>57</v>
      </c>
      <c r="AX15" s="762" t="s">
        <v>58</v>
      </c>
      <c r="AY15" s="763"/>
      <c r="AZ15" s="763"/>
      <c r="BA15" s="764"/>
    </row>
    <row r="16" spans="1:53" s="13" customFormat="1" ht="25.5" customHeight="1">
      <c r="A16" s="791"/>
      <c r="B16" s="23">
        <v>1</v>
      </c>
      <c r="C16" s="24">
        <v>8</v>
      </c>
      <c r="D16" s="23">
        <v>15</v>
      </c>
      <c r="E16" s="24">
        <v>22</v>
      </c>
      <c r="F16" s="768"/>
      <c r="G16" s="23">
        <v>6</v>
      </c>
      <c r="H16" s="24">
        <v>13</v>
      </c>
      <c r="I16" s="23">
        <v>20</v>
      </c>
      <c r="J16" s="768"/>
      <c r="K16" s="23">
        <v>3</v>
      </c>
      <c r="L16" s="24">
        <v>10</v>
      </c>
      <c r="M16" s="23">
        <v>17</v>
      </c>
      <c r="N16" s="47">
        <v>24</v>
      </c>
      <c r="O16" s="24">
        <v>1</v>
      </c>
      <c r="P16" s="23">
        <v>8</v>
      </c>
      <c r="Q16" s="24">
        <v>15</v>
      </c>
      <c r="R16" s="23">
        <v>22</v>
      </c>
      <c r="S16" s="768"/>
      <c r="T16" s="23">
        <v>5</v>
      </c>
      <c r="U16" s="24">
        <v>12</v>
      </c>
      <c r="V16" s="23">
        <v>19</v>
      </c>
      <c r="W16" s="768"/>
      <c r="X16" s="23">
        <v>2</v>
      </c>
      <c r="Y16" s="24">
        <v>9</v>
      </c>
      <c r="Z16" s="23">
        <v>16</v>
      </c>
      <c r="AA16" s="768"/>
      <c r="AB16" s="23">
        <v>2</v>
      </c>
      <c r="AC16" s="24">
        <v>9</v>
      </c>
      <c r="AD16" s="23">
        <v>16</v>
      </c>
      <c r="AE16" s="24">
        <v>23</v>
      </c>
      <c r="AF16" s="768"/>
      <c r="AG16" s="23">
        <v>6</v>
      </c>
      <c r="AH16" s="24">
        <v>13</v>
      </c>
      <c r="AI16" s="23">
        <v>20</v>
      </c>
      <c r="AJ16" s="768"/>
      <c r="AK16" s="23">
        <v>4</v>
      </c>
      <c r="AL16" s="24">
        <v>11</v>
      </c>
      <c r="AM16" s="23">
        <v>18</v>
      </c>
      <c r="AN16" s="24">
        <v>25</v>
      </c>
      <c r="AO16" s="23">
        <v>1</v>
      </c>
      <c r="AP16" s="24">
        <v>8</v>
      </c>
      <c r="AQ16" s="23">
        <v>15</v>
      </c>
      <c r="AR16" s="24">
        <v>22</v>
      </c>
      <c r="AS16" s="768"/>
      <c r="AT16" s="23">
        <v>6</v>
      </c>
      <c r="AU16" s="24">
        <v>13</v>
      </c>
      <c r="AV16" s="23">
        <v>20</v>
      </c>
      <c r="AW16" s="768"/>
      <c r="AX16" s="23">
        <v>3</v>
      </c>
      <c r="AY16" s="24">
        <v>10</v>
      </c>
      <c r="AZ16" s="23">
        <v>17</v>
      </c>
      <c r="BA16" s="25">
        <v>24</v>
      </c>
    </row>
    <row r="17" spans="1:53" s="13" customFormat="1" ht="25.5" customHeight="1" thickBot="1">
      <c r="A17" s="792"/>
      <c r="B17" s="23">
        <v>7</v>
      </c>
      <c r="C17" s="38">
        <v>14</v>
      </c>
      <c r="D17" s="23">
        <v>21</v>
      </c>
      <c r="E17" s="38">
        <v>28</v>
      </c>
      <c r="F17" s="769"/>
      <c r="G17" s="23">
        <v>12</v>
      </c>
      <c r="H17" s="38">
        <v>19</v>
      </c>
      <c r="I17" s="23">
        <v>26</v>
      </c>
      <c r="J17" s="769"/>
      <c r="K17" s="23">
        <v>9</v>
      </c>
      <c r="L17" s="38">
        <v>16</v>
      </c>
      <c r="M17" s="23">
        <v>23</v>
      </c>
      <c r="N17" s="48">
        <v>30</v>
      </c>
      <c r="O17" s="38">
        <v>7</v>
      </c>
      <c r="P17" s="23">
        <v>14</v>
      </c>
      <c r="Q17" s="38">
        <v>21</v>
      </c>
      <c r="R17" s="23">
        <v>28</v>
      </c>
      <c r="S17" s="769"/>
      <c r="T17" s="23">
        <v>11</v>
      </c>
      <c r="U17" s="38">
        <v>18</v>
      </c>
      <c r="V17" s="23">
        <v>25</v>
      </c>
      <c r="W17" s="769"/>
      <c r="X17" s="23">
        <v>8</v>
      </c>
      <c r="Y17" s="38">
        <v>15</v>
      </c>
      <c r="Z17" s="23">
        <v>22</v>
      </c>
      <c r="AA17" s="769"/>
      <c r="AB17" s="23">
        <v>8</v>
      </c>
      <c r="AC17" s="38">
        <v>15</v>
      </c>
      <c r="AD17" s="23">
        <v>22</v>
      </c>
      <c r="AE17" s="38">
        <v>29</v>
      </c>
      <c r="AF17" s="769"/>
      <c r="AG17" s="23">
        <v>12</v>
      </c>
      <c r="AH17" s="38">
        <v>19</v>
      </c>
      <c r="AI17" s="23">
        <v>26</v>
      </c>
      <c r="AJ17" s="769"/>
      <c r="AK17" s="23">
        <v>10</v>
      </c>
      <c r="AL17" s="38">
        <v>17</v>
      </c>
      <c r="AM17" s="23">
        <v>24</v>
      </c>
      <c r="AN17" s="38">
        <v>31</v>
      </c>
      <c r="AO17" s="23">
        <v>7</v>
      </c>
      <c r="AP17" s="38">
        <v>14</v>
      </c>
      <c r="AQ17" s="23">
        <v>21</v>
      </c>
      <c r="AR17" s="38">
        <v>28</v>
      </c>
      <c r="AS17" s="769"/>
      <c r="AT17" s="23">
        <v>12</v>
      </c>
      <c r="AU17" s="38">
        <v>19</v>
      </c>
      <c r="AV17" s="23">
        <v>26</v>
      </c>
      <c r="AW17" s="769"/>
      <c r="AX17" s="23">
        <v>9</v>
      </c>
      <c r="AY17" s="38">
        <v>16</v>
      </c>
      <c r="AZ17" s="23">
        <v>23</v>
      </c>
      <c r="BA17" s="39">
        <v>31</v>
      </c>
    </row>
    <row r="18" spans="1:53" ht="26.25" customHeight="1">
      <c r="A18" s="126" t="s">
        <v>75</v>
      </c>
      <c r="B18" s="73"/>
      <c r="C18" s="73"/>
      <c r="D18" s="73"/>
      <c r="E18" s="73"/>
      <c r="F18" s="73"/>
      <c r="G18" s="73"/>
      <c r="H18" s="73"/>
      <c r="I18" s="73"/>
      <c r="J18" s="73"/>
      <c r="K18" s="127">
        <v>17</v>
      </c>
      <c r="L18" s="73"/>
      <c r="M18" s="73"/>
      <c r="N18" s="73"/>
      <c r="O18" s="73"/>
      <c r="P18" s="73"/>
      <c r="Q18" s="73"/>
      <c r="R18" s="73"/>
      <c r="S18" s="73" t="s">
        <v>70</v>
      </c>
      <c r="T18" s="73" t="s">
        <v>70</v>
      </c>
      <c r="U18" s="73"/>
      <c r="V18" s="73"/>
      <c r="W18" s="73"/>
      <c r="X18" s="73"/>
      <c r="Y18" s="73"/>
      <c r="Z18" s="127">
        <v>22</v>
      </c>
      <c r="AA18" s="73"/>
      <c r="AB18" s="73"/>
      <c r="AC18" s="128"/>
      <c r="AD18" s="73"/>
      <c r="AE18" s="15"/>
      <c r="AF18" s="129"/>
      <c r="AG18" s="73"/>
      <c r="AH18" s="73"/>
      <c r="AI18" s="73"/>
      <c r="AJ18" s="73"/>
      <c r="AK18" s="73"/>
      <c r="AL18" s="73"/>
      <c r="AM18" s="73"/>
      <c r="AN18" s="73"/>
      <c r="AO18" s="73"/>
      <c r="AP18" s="130"/>
      <c r="AQ18" s="130" t="s">
        <v>77</v>
      </c>
      <c r="AR18" s="130" t="s">
        <v>77</v>
      </c>
      <c r="AS18" s="130" t="s">
        <v>77</v>
      </c>
      <c r="AT18" s="73" t="s">
        <v>70</v>
      </c>
      <c r="AU18" s="73" t="s">
        <v>70</v>
      </c>
      <c r="AV18" s="73" t="s">
        <v>70</v>
      </c>
      <c r="AW18" s="73" t="s">
        <v>70</v>
      </c>
      <c r="AX18" s="73" t="s">
        <v>70</v>
      </c>
      <c r="AY18" s="73" t="s">
        <v>70</v>
      </c>
      <c r="AZ18" s="73" t="s">
        <v>70</v>
      </c>
      <c r="BA18" s="131" t="s">
        <v>70</v>
      </c>
    </row>
    <row r="19" spans="1:53" s="19" customFormat="1" ht="26.25" customHeight="1">
      <c r="A19" s="132" t="s">
        <v>76</v>
      </c>
      <c r="B19" s="133"/>
      <c r="C19" s="134"/>
      <c r="D19" s="134"/>
      <c r="E19" s="134"/>
      <c r="F19" s="134"/>
      <c r="G19" s="134"/>
      <c r="H19" s="135"/>
      <c r="I19" s="134"/>
      <c r="J19" s="133"/>
      <c r="K19" s="136">
        <v>16</v>
      </c>
      <c r="L19" s="133"/>
      <c r="M19" s="133"/>
      <c r="N19" s="133"/>
      <c r="O19" s="133"/>
      <c r="P19" s="133"/>
      <c r="Q19" s="109"/>
      <c r="R19" s="109" t="s">
        <v>77</v>
      </c>
      <c r="S19" s="133" t="s">
        <v>70</v>
      </c>
      <c r="T19" s="133" t="s">
        <v>70</v>
      </c>
      <c r="U19" s="133">
        <v>0</v>
      </c>
      <c r="V19" s="109">
        <v>0</v>
      </c>
      <c r="W19" s="109"/>
      <c r="X19" s="133"/>
      <c r="Y19" s="133"/>
      <c r="Z19" s="137">
        <v>18</v>
      </c>
      <c r="AA19" s="133"/>
      <c r="AB19" s="133"/>
      <c r="AC19" s="133"/>
      <c r="AD19" s="138"/>
      <c r="AE19" s="138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>
        <v>0</v>
      </c>
      <c r="AP19" s="133">
        <v>0</v>
      </c>
      <c r="AQ19" s="133" t="s">
        <v>77</v>
      </c>
      <c r="AR19" s="133" t="s">
        <v>70</v>
      </c>
      <c r="AS19" s="109" t="s">
        <v>70</v>
      </c>
      <c r="AT19" s="109" t="s">
        <v>70</v>
      </c>
      <c r="AU19" s="109" t="s">
        <v>70</v>
      </c>
      <c r="AV19" s="109" t="s">
        <v>70</v>
      </c>
      <c r="AW19" s="109" t="s">
        <v>70</v>
      </c>
      <c r="AX19" s="109" t="s">
        <v>70</v>
      </c>
      <c r="AY19" s="109" t="s">
        <v>70</v>
      </c>
      <c r="AZ19" s="109" t="s">
        <v>70</v>
      </c>
      <c r="BA19" s="139" t="s">
        <v>70</v>
      </c>
    </row>
    <row r="20" spans="1:53" s="19" customFormat="1" ht="26.25" customHeight="1">
      <c r="A20" s="132" t="s">
        <v>59</v>
      </c>
      <c r="B20" s="133"/>
      <c r="C20" s="134"/>
      <c r="D20" s="134"/>
      <c r="E20" s="134"/>
      <c r="F20" s="135"/>
      <c r="G20" s="134"/>
      <c r="H20" s="134"/>
      <c r="I20" s="134"/>
      <c r="J20" s="140"/>
      <c r="K20" s="136">
        <v>14</v>
      </c>
      <c r="L20" s="133"/>
      <c r="N20" s="140"/>
      <c r="O20" s="133"/>
      <c r="P20" s="141">
        <v>0</v>
      </c>
      <c r="Q20" s="109">
        <v>0</v>
      </c>
      <c r="R20" s="109" t="s">
        <v>77</v>
      </c>
      <c r="S20" s="133" t="s">
        <v>70</v>
      </c>
      <c r="T20" s="141" t="s">
        <v>70</v>
      </c>
      <c r="U20" s="133"/>
      <c r="V20" s="135"/>
      <c r="W20" s="133"/>
      <c r="X20" s="133"/>
      <c r="Y20" s="133"/>
      <c r="Z20" s="137">
        <v>11</v>
      </c>
      <c r="AA20" s="133"/>
      <c r="AB20" s="133"/>
      <c r="AC20" s="133"/>
      <c r="AD20" s="161"/>
      <c r="AE20" s="133"/>
      <c r="AF20" s="133" t="s">
        <v>77</v>
      </c>
      <c r="AG20" s="133" t="s">
        <v>78</v>
      </c>
      <c r="AH20" s="133" t="s">
        <v>78</v>
      </c>
      <c r="AI20" s="133" t="s">
        <v>78</v>
      </c>
      <c r="AJ20" s="133" t="s">
        <v>78</v>
      </c>
      <c r="AK20" s="133" t="s">
        <v>71</v>
      </c>
      <c r="AL20" s="133" t="s">
        <v>71</v>
      </c>
      <c r="AM20" s="133" t="s">
        <v>71</v>
      </c>
      <c r="AN20" s="133" t="s">
        <v>71</v>
      </c>
      <c r="AO20" s="133" t="s">
        <v>71</v>
      </c>
      <c r="AP20" s="133" t="s">
        <v>71</v>
      </c>
      <c r="AQ20" s="133" t="s">
        <v>71</v>
      </c>
      <c r="AR20" s="109" t="s">
        <v>70</v>
      </c>
      <c r="AS20" s="109" t="s">
        <v>70</v>
      </c>
      <c r="AT20" s="109" t="s">
        <v>70</v>
      </c>
      <c r="AU20" s="109" t="s">
        <v>70</v>
      </c>
      <c r="AV20" s="109" t="s">
        <v>70</v>
      </c>
      <c r="AW20" s="109" t="s">
        <v>70</v>
      </c>
      <c r="AX20" s="109" t="s">
        <v>70</v>
      </c>
      <c r="AY20" s="109" t="s">
        <v>70</v>
      </c>
      <c r="AZ20" s="109" t="s">
        <v>70</v>
      </c>
      <c r="BA20" s="139" t="s">
        <v>70</v>
      </c>
    </row>
    <row r="21" spans="1:53" s="19" customFormat="1" ht="26.25" customHeight="1" thickBot="1">
      <c r="A21" s="142" t="s">
        <v>60</v>
      </c>
      <c r="B21" s="143"/>
      <c r="C21" s="144"/>
      <c r="D21" s="144"/>
      <c r="E21" s="144"/>
      <c r="F21" s="144"/>
      <c r="G21" s="144"/>
      <c r="H21" s="144"/>
      <c r="I21" s="145"/>
      <c r="J21" s="146"/>
      <c r="K21" s="147">
        <v>10</v>
      </c>
      <c r="L21" s="143" t="s">
        <v>77</v>
      </c>
      <c r="M21" s="143" t="s">
        <v>71</v>
      </c>
      <c r="N21" s="143" t="s">
        <v>71</v>
      </c>
      <c r="O21" s="143" t="s">
        <v>71</v>
      </c>
      <c r="P21" s="143" t="s">
        <v>71</v>
      </c>
      <c r="Q21" s="149"/>
      <c r="R21" s="149"/>
      <c r="S21" s="149"/>
      <c r="T21" s="149"/>
      <c r="U21" s="149"/>
      <c r="V21" s="149"/>
      <c r="W21" s="149"/>
      <c r="X21" s="149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8"/>
      <c r="AL21" s="148"/>
      <c r="AM21" s="148"/>
      <c r="AN21" s="148"/>
      <c r="AO21" s="148"/>
      <c r="AP21" s="148"/>
      <c r="AQ21" s="148"/>
      <c r="AR21" s="143"/>
      <c r="AS21" s="143"/>
      <c r="AT21" s="143"/>
      <c r="AU21" s="143"/>
      <c r="AV21" s="143"/>
      <c r="AW21" s="143"/>
      <c r="AX21" s="143"/>
      <c r="AY21" s="143"/>
      <c r="AZ21" s="143"/>
      <c r="BA21" s="150"/>
    </row>
    <row r="22" spans="1:53" ht="13.5" customHeight="1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7" s="27" customFormat="1" ht="18.75">
      <c r="A23" s="17" t="s">
        <v>65</v>
      </c>
      <c r="B23" s="17"/>
      <c r="C23" s="17"/>
      <c r="D23" s="17"/>
      <c r="E23" s="151"/>
      <c r="F23" s="747" t="s">
        <v>188</v>
      </c>
      <c r="G23" s="747"/>
      <c r="H23" s="747"/>
      <c r="I23" s="747"/>
      <c r="J23" s="151"/>
      <c r="K23" s="739" t="s">
        <v>80</v>
      </c>
      <c r="L23" s="739"/>
      <c r="M23" s="739"/>
      <c r="N23" s="739"/>
      <c r="O23" s="739"/>
      <c r="P23" s="151"/>
      <c r="Q23" s="747" t="s">
        <v>35</v>
      </c>
      <c r="R23" s="747"/>
      <c r="S23" s="747"/>
      <c r="T23" s="747"/>
      <c r="U23" s="747"/>
      <c r="V23" s="747"/>
      <c r="W23" s="747"/>
      <c r="X23" s="151"/>
      <c r="Y23" s="17"/>
      <c r="Z23" s="739" t="s">
        <v>68</v>
      </c>
      <c r="AA23" s="739"/>
      <c r="AB23" s="739"/>
      <c r="AC23" s="17"/>
      <c r="AD23" s="747" t="s">
        <v>81</v>
      </c>
      <c r="AE23" s="747"/>
      <c r="AF23" s="747"/>
      <c r="AG23" s="747"/>
      <c r="AH23" s="151"/>
      <c r="AI23" s="747" t="s">
        <v>83</v>
      </c>
      <c r="AJ23" s="747"/>
      <c r="AK23" s="747"/>
      <c r="AL23" s="747"/>
      <c r="AM23" s="747"/>
      <c r="AN23" s="17"/>
      <c r="AO23" s="739" t="s">
        <v>84</v>
      </c>
      <c r="AP23" s="739"/>
      <c r="AQ23" s="739"/>
      <c r="AR23" s="739"/>
      <c r="AS23" s="739"/>
      <c r="AT23" s="739"/>
      <c r="AU23" s="739"/>
      <c r="AV23" s="17"/>
      <c r="AW23" s="739" t="s">
        <v>87</v>
      </c>
      <c r="AX23" s="739"/>
      <c r="AY23" s="739"/>
      <c r="AZ23" s="739"/>
      <c r="BA23" s="739"/>
      <c r="BB23" s="44"/>
      <c r="BC23" s="26"/>
      <c r="BD23" s="26"/>
      <c r="BE23" s="26"/>
    </row>
    <row r="24" spans="1:57" s="27" customFormat="1" ht="18.75">
      <c r="A24" s="17"/>
      <c r="B24" s="17"/>
      <c r="C24" s="17"/>
      <c r="D24" s="17"/>
      <c r="E24" s="151"/>
      <c r="F24" s="747" t="s">
        <v>79</v>
      </c>
      <c r="G24" s="747"/>
      <c r="H24" s="747"/>
      <c r="I24" s="747"/>
      <c r="J24" s="151"/>
      <c r="K24" s="739" t="s">
        <v>66</v>
      </c>
      <c r="L24" s="739"/>
      <c r="M24" s="739"/>
      <c r="N24" s="739"/>
      <c r="O24" s="739"/>
      <c r="P24" s="151"/>
      <c r="Q24" s="739" t="s">
        <v>67</v>
      </c>
      <c r="R24" s="739"/>
      <c r="S24" s="739"/>
      <c r="T24" s="739"/>
      <c r="U24" s="739"/>
      <c r="V24" s="739"/>
      <c r="W24" s="739"/>
      <c r="X24" s="151"/>
      <c r="Y24" s="17"/>
      <c r="Z24" s="17"/>
      <c r="AA24" s="151"/>
      <c r="AB24" s="17"/>
      <c r="AC24" s="17"/>
      <c r="AD24" s="747" t="s">
        <v>82</v>
      </c>
      <c r="AE24" s="747"/>
      <c r="AF24" s="747"/>
      <c r="AG24" s="747"/>
      <c r="AH24" s="151"/>
      <c r="AI24" s="747" t="s">
        <v>79</v>
      </c>
      <c r="AJ24" s="747"/>
      <c r="AK24" s="747"/>
      <c r="AL24" s="747"/>
      <c r="AM24" s="747"/>
      <c r="AN24" s="17"/>
      <c r="AO24" s="739" t="s">
        <v>85</v>
      </c>
      <c r="AP24" s="739"/>
      <c r="AQ24" s="739"/>
      <c r="AR24" s="739"/>
      <c r="AS24" s="739"/>
      <c r="AT24" s="739"/>
      <c r="AU24" s="739"/>
      <c r="AV24" s="17"/>
      <c r="AW24" s="739" t="s">
        <v>88</v>
      </c>
      <c r="AX24" s="739"/>
      <c r="AY24" s="739"/>
      <c r="AZ24" s="739"/>
      <c r="BA24" s="739"/>
      <c r="BB24" s="44"/>
      <c r="BC24" s="26"/>
      <c r="BD24" s="26"/>
      <c r="BE24" s="26"/>
    </row>
    <row r="25" spans="1:57" s="27" customFormat="1" ht="18.75">
      <c r="A25" s="17"/>
      <c r="B25" s="17"/>
      <c r="C25" s="17"/>
      <c r="D25" s="17"/>
      <c r="E25" s="151"/>
      <c r="F25" s="151"/>
      <c r="G25" s="151"/>
      <c r="H25" s="151"/>
      <c r="I25" s="151"/>
      <c r="J25" s="151"/>
      <c r="K25" s="17"/>
      <c r="L25" s="151"/>
      <c r="M25" s="17"/>
      <c r="N25" s="17"/>
      <c r="O25" s="151"/>
      <c r="P25" s="151"/>
      <c r="Q25" s="17"/>
      <c r="R25" s="17"/>
      <c r="S25" s="17"/>
      <c r="T25" s="151"/>
      <c r="U25" s="17"/>
      <c r="V25" s="17"/>
      <c r="W25" s="17"/>
      <c r="X25" s="151"/>
      <c r="Y25" s="17"/>
      <c r="Z25" s="17"/>
      <c r="AA25" s="151"/>
      <c r="AB25" s="17"/>
      <c r="AC25" s="17"/>
      <c r="AD25" s="151"/>
      <c r="AE25" s="17"/>
      <c r="AF25" s="151"/>
      <c r="AG25" s="151"/>
      <c r="AH25" s="151"/>
      <c r="AI25" s="152"/>
      <c r="AJ25" s="17"/>
      <c r="AK25" s="17"/>
      <c r="AL25" s="152"/>
      <c r="AM25" s="17"/>
      <c r="AN25" s="17"/>
      <c r="AO25" s="739" t="s">
        <v>86</v>
      </c>
      <c r="AP25" s="739"/>
      <c r="AQ25" s="739"/>
      <c r="AR25" s="739"/>
      <c r="AS25" s="739"/>
      <c r="AT25" s="739"/>
      <c r="AU25" s="739"/>
      <c r="AV25" s="17"/>
      <c r="AW25" s="17"/>
      <c r="AX25" s="151"/>
      <c r="AY25" s="151"/>
      <c r="AZ25" s="17"/>
      <c r="BA25" s="17"/>
      <c r="BB25" s="44"/>
      <c r="BC25" s="26"/>
      <c r="BD25" s="26"/>
      <c r="BE25" s="26"/>
    </row>
    <row r="26" spans="1:57" s="18" customFormat="1" ht="9.75" customHeight="1">
      <c r="A26" s="17"/>
      <c r="B26" s="17"/>
      <c r="C26" s="17"/>
      <c r="D26" s="17"/>
      <c r="E26" s="151"/>
      <c r="F26" s="151"/>
      <c r="G26" s="151"/>
      <c r="H26" s="151"/>
      <c r="I26" s="151"/>
      <c r="J26" s="151"/>
      <c r="K26" s="17"/>
      <c r="L26" s="151"/>
      <c r="M26" s="17"/>
      <c r="N26" s="17"/>
      <c r="O26" s="151"/>
      <c r="P26" s="151"/>
      <c r="Q26" s="17"/>
      <c r="R26" s="17"/>
      <c r="S26" s="17"/>
      <c r="T26" s="151"/>
      <c r="U26" s="17"/>
      <c r="V26" s="17"/>
      <c r="W26" s="17"/>
      <c r="X26" s="151"/>
      <c r="Y26" s="17"/>
      <c r="Z26" s="17"/>
      <c r="AA26" s="151"/>
      <c r="AB26" s="17"/>
      <c r="AC26" s="17"/>
      <c r="AD26" s="151"/>
      <c r="AE26" s="17"/>
      <c r="AF26" s="151"/>
      <c r="AG26" s="151"/>
      <c r="AH26" s="151"/>
      <c r="AI26" s="152"/>
      <c r="AJ26" s="17"/>
      <c r="AK26" s="17"/>
      <c r="AL26" s="152"/>
      <c r="AM26" s="17"/>
      <c r="AN26" s="17"/>
      <c r="AO26" s="17"/>
      <c r="AP26" s="151"/>
      <c r="AQ26" s="17"/>
      <c r="AR26" s="17"/>
      <c r="AS26" s="17"/>
      <c r="AT26" s="152"/>
      <c r="AU26" s="17"/>
      <c r="AV26" s="17"/>
      <c r="AW26" s="17"/>
      <c r="AX26" s="151"/>
      <c r="AY26" s="151"/>
      <c r="AZ26" s="17"/>
      <c r="BA26" s="17"/>
      <c r="BB26" s="41"/>
      <c r="BC26" s="41"/>
      <c r="BD26" s="41"/>
      <c r="BE26" s="41"/>
    </row>
    <row r="27" spans="1:57" s="28" customFormat="1" ht="21" customHeight="1" thickBot="1">
      <c r="A27" s="17"/>
      <c r="B27" s="17"/>
      <c r="C27" s="17"/>
      <c r="D27" s="17"/>
      <c r="E27" s="151"/>
      <c r="F27" s="151"/>
      <c r="G27" s="153"/>
      <c r="H27" s="154"/>
      <c r="I27" s="154"/>
      <c r="J27" s="154"/>
      <c r="K27" s="151"/>
      <c r="L27" s="151"/>
      <c r="M27" s="143" t="s">
        <v>77</v>
      </c>
      <c r="N27" s="40"/>
      <c r="O27" s="154"/>
      <c r="P27" s="154"/>
      <c r="Q27" s="151"/>
      <c r="R27" s="40"/>
      <c r="S27" s="40"/>
      <c r="T27" s="149"/>
      <c r="U27" s="40"/>
      <c r="V27" s="40"/>
      <c r="W27" s="151"/>
      <c r="X27" s="154"/>
      <c r="Y27" s="40"/>
      <c r="Z27" s="151"/>
      <c r="AA27" s="109" t="s">
        <v>70</v>
      </c>
      <c r="AB27" s="40"/>
      <c r="AC27" s="40"/>
      <c r="AD27" s="154"/>
      <c r="AE27" s="155"/>
      <c r="AF27" s="154"/>
      <c r="AG27" s="154"/>
      <c r="AH27" s="154"/>
      <c r="AI27" s="151"/>
      <c r="AJ27" s="152"/>
      <c r="AK27" s="133">
        <v>0</v>
      </c>
      <c r="AL27" s="152"/>
      <c r="AM27" s="17"/>
      <c r="AN27" s="17"/>
      <c r="AO27" s="151"/>
      <c r="AP27" s="151"/>
      <c r="AQ27" s="151"/>
      <c r="AR27" s="133" t="s">
        <v>78</v>
      </c>
      <c r="AS27" s="17"/>
      <c r="AT27" s="152"/>
      <c r="AU27" s="17"/>
      <c r="AV27" s="17"/>
      <c r="AW27" s="156"/>
      <c r="AX27" s="151"/>
      <c r="AY27" s="143" t="s">
        <v>71</v>
      </c>
      <c r="AZ27" s="17"/>
      <c r="BA27" s="17"/>
      <c r="BB27" s="42"/>
      <c r="BC27" s="42"/>
      <c r="BD27" s="42"/>
      <c r="BE27" s="42"/>
    </row>
    <row r="28" spans="54:57" ht="14.25" customHeight="1">
      <c r="BB28" s="43"/>
      <c r="BC28" s="43"/>
      <c r="BD28" s="43"/>
      <c r="BE28" s="43"/>
    </row>
    <row r="29" spans="1:57" s="46" customFormat="1" ht="23.25">
      <c r="A29" s="746" t="s">
        <v>89</v>
      </c>
      <c r="B29" s="746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46"/>
      <c r="AM29" s="746"/>
      <c r="AN29" s="746"/>
      <c r="AO29" s="746"/>
      <c r="AP29" s="746"/>
      <c r="AQ29" s="746"/>
      <c r="AR29" s="746"/>
      <c r="AS29" s="746"/>
      <c r="AT29" s="746"/>
      <c r="AU29" s="746"/>
      <c r="AV29" s="746"/>
      <c r="AW29" s="746"/>
      <c r="AX29" s="746"/>
      <c r="AY29" s="746"/>
      <c r="AZ29" s="746"/>
      <c r="BA29" s="746"/>
      <c r="BB29" s="45"/>
      <c r="BC29" s="45"/>
      <c r="BD29" s="45"/>
      <c r="BE29" s="45"/>
    </row>
    <row r="30" spans="54:57" ht="9" customHeight="1" thickBot="1">
      <c r="BB30" s="43"/>
      <c r="BC30" s="43"/>
      <c r="BD30" s="43"/>
      <c r="BE30" s="43"/>
    </row>
    <row r="31" spans="1:61" ht="16.5" customHeight="1">
      <c r="A31" s="802" t="s">
        <v>61</v>
      </c>
      <c r="B31" s="803"/>
      <c r="C31" s="803"/>
      <c r="D31" s="804"/>
      <c r="E31" s="753" t="s">
        <v>90</v>
      </c>
      <c r="F31" s="744"/>
      <c r="G31" s="744"/>
      <c r="H31" s="744"/>
      <c r="I31" s="744"/>
      <c r="J31" s="744"/>
      <c r="K31" s="744"/>
      <c r="L31" s="754"/>
      <c r="M31" s="753" t="s">
        <v>93</v>
      </c>
      <c r="N31" s="744"/>
      <c r="O31" s="744"/>
      <c r="P31" s="744"/>
      <c r="Q31" s="754"/>
      <c r="R31" s="753" t="s">
        <v>95</v>
      </c>
      <c r="S31" s="744"/>
      <c r="T31" s="744"/>
      <c r="U31" s="744"/>
      <c r="V31" s="744"/>
      <c r="W31" s="744"/>
      <c r="X31" s="744"/>
      <c r="Y31" s="744"/>
      <c r="Z31" s="744"/>
      <c r="AA31" s="744"/>
      <c r="AB31" s="744"/>
      <c r="AC31" s="744"/>
      <c r="AD31" s="754"/>
      <c r="AE31" s="765" t="s">
        <v>97</v>
      </c>
      <c r="AF31" s="734"/>
      <c r="AG31" s="734"/>
      <c r="AH31" s="734"/>
      <c r="AI31" s="766"/>
      <c r="AJ31" s="765" t="s">
        <v>241</v>
      </c>
      <c r="AK31" s="734"/>
      <c r="AL31" s="734"/>
      <c r="AM31" s="766"/>
      <c r="AN31" s="765" t="s">
        <v>212</v>
      </c>
      <c r="AO31" s="734"/>
      <c r="AP31" s="734"/>
      <c r="AQ31" s="766"/>
      <c r="AR31" s="765" t="s">
        <v>68</v>
      </c>
      <c r="AS31" s="734"/>
      <c r="AT31" s="734"/>
      <c r="AU31" s="734"/>
      <c r="AV31" s="735"/>
      <c r="AW31" s="733" t="s">
        <v>99</v>
      </c>
      <c r="AX31" s="734"/>
      <c r="AY31" s="734"/>
      <c r="AZ31" s="734"/>
      <c r="BA31" s="735"/>
      <c r="BB31" s="12"/>
      <c r="BC31" s="12"/>
      <c r="BD31" s="12"/>
      <c r="BE31" s="12"/>
      <c r="BF31" s="43"/>
      <c r="BG31" s="43"/>
      <c r="BH31" s="43"/>
      <c r="BI31" s="43"/>
    </row>
    <row r="32" spans="1:61" ht="16.5" customHeight="1" thickBot="1">
      <c r="A32" s="805"/>
      <c r="B32" s="806"/>
      <c r="C32" s="806"/>
      <c r="D32" s="807"/>
      <c r="E32" s="758" t="s">
        <v>91</v>
      </c>
      <c r="F32" s="756"/>
      <c r="G32" s="756"/>
      <c r="H32" s="759"/>
      <c r="I32" s="758" t="s">
        <v>92</v>
      </c>
      <c r="J32" s="756"/>
      <c r="K32" s="756"/>
      <c r="L32" s="759"/>
      <c r="M32" s="758" t="s">
        <v>94</v>
      </c>
      <c r="N32" s="756"/>
      <c r="O32" s="756"/>
      <c r="P32" s="756"/>
      <c r="Q32" s="759"/>
      <c r="R32" s="758" t="s">
        <v>96</v>
      </c>
      <c r="S32" s="756"/>
      <c r="T32" s="756"/>
      <c r="U32" s="759"/>
      <c r="V32" s="758" t="s">
        <v>87</v>
      </c>
      <c r="W32" s="756"/>
      <c r="X32" s="756"/>
      <c r="Y32" s="759"/>
      <c r="Z32" s="758" t="s">
        <v>88</v>
      </c>
      <c r="AA32" s="756"/>
      <c r="AB32" s="756"/>
      <c r="AC32" s="756"/>
      <c r="AD32" s="759"/>
      <c r="AE32" s="770" t="s">
        <v>98</v>
      </c>
      <c r="AF32" s="737"/>
      <c r="AG32" s="737"/>
      <c r="AH32" s="737"/>
      <c r="AI32" s="774"/>
      <c r="AJ32" s="770" t="s">
        <v>242</v>
      </c>
      <c r="AK32" s="737"/>
      <c r="AL32" s="737"/>
      <c r="AM32" s="774"/>
      <c r="AN32" s="770" t="s">
        <v>213</v>
      </c>
      <c r="AO32" s="737"/>
      <c r="AP32" s="737"/>
      <c r="AQ32" s="774"/>
      <c r="AR32" s="770" t="s">
        <v>94</v>
      </c>
      <c r="AS32" s="737"/>
      <c r="AT32" s="737"/>
      <c r="AU32" s="737"/>
      <c r="AV32" s="738"/>
      <c r="AW32" s="736" t="s">
        <v>100</v>
      </c>
      <c r="AX32" s="737"/>
      <c r="AY32" s="737"/>
      <c r="AZ32" s="737"/>
      <c r="BA32" s="738"/>
      <c r="BB32" s="12"/>
      <c r="BC32" s="12"/>
      <c r="BD32" s="12"/>
      <c r="BE32" s="12"/>
      <c r="BF32" s="43"/>
      <c r="BG32" s="43"/>
      <c r="BH32" s="43"/>
      <c r="BI32" s="43"/>
    </row>
    <row r="33" spans="1:61" ht="16.5" customHeight="1" thickBot="1">
      <c r="A33" s="799" t="s">
        <v>75</v>
      </c>
      <c r="B33" s="800"/>
      <c r="C33" s="800"/>
      <c r="D33" s="801"/>
      <c r="E33" s="751">
        <v>39</v>
      </c>
      <c r="F33" s="741"/>
      <c r="G33" s="741"/>
      <c r="H33" s="752"/>
      <c r="I33" s="751">
        <v>1404</v>
      </c>
      <c r="J33" s="741"/>
      <c r="K33" s="741"/>
      <c r="L33" s="752"/>
      <c r="M33" s="751"/>
      <c r="N33" s="741"/>
      <c r="O33" s="741"/>
      <c r="P33" s="741"/>
      <c r="Q33" s="752"/>
      <c r="R33" s="751"/>
      <c r="S33" s="741"/>
      <c r="T33" s="741"/>
      <c r="U33" s="752"/>
      <c r="V33" s="751"/>
      <c r="W33" s="741"/>
      <c r="X33" s="741"/>
      <c r="Y33" s="752"/>
      <c r="Z33" s="751"/>
      <c r="AA33" s="741"/>
      <c r="AB33" s="741"/>
      <c r="AC33" s="741"/>
      <c r="AD33" s="752"/>
      <c r="AE33" s="751"/>
      <c r="AF33" s="741"/>
      <c r="AG33" s="741"/>
      <c r="AH33" s="741"/>
      <c r="AI33" s="752"/>
      <c r="AJ33" s="751">
        <v>3</v>
      </c>
      <c r="AK33" s="741"/>
      <c r="AL33" s="741"/>
      <c r="AM33" s="752"/>
      <c r="AN33" s="751">
        <v>1</v>
      </c>
      <c r="AO33" s="741"/>
      <c r="AP33" s="741"/>
      <c r="AQ33" s="752"/>
      <c r="AR33" s="751">
        <v>9</v>
      </c>
      <c r="AS33" s="741"/>
      <c r="AT33" s="741"/>
      <c r="AU33" s="741"/>
      <c r="AV33" s="742"/>
      <c r="AW33" s="740">
        <f>E33+AN33+AR33+M33</f>
        <v>49</v>
      </c>
      <c r="AX33" s="741"/>
      <c r="AY33" s="741"/>
      <c r="AZ33" s="741"/>
      <c r="BA33" s="742"/>
      <c r="BB33" s="12"/>
      <c r="BC33" s="12"/>
      <c r="BD33" s="12"/>
      <c r="BE33" s="12"/>
      <c r="BF33" s="43"/>
      <c r="BG33" s="43"/>
      <c r="BH33" s="43"/>
      <c r="BI33" s="43"/>
    </row>
    <row r="34" spans="1:61" ht="16.5" customHeight="1">
      <c r="A34" s="776" t="s">
        <v>76</v>
      </c>
      <c r="B34" s="763"/>
      <c r="C34" s="763"/>
      <c r="D34" s="777"/>
      <c r="E34" s="753">
        <f>K19+Z19</f>
        <v>34</v>
      </c>
      <c r="F34" s="744"/>
      <c r="G34" s="744"/>
      <c r="H34" s="754"/>
      <c r="I34" s="753">
        <f>E34*54</f>
        <v>1836</v>
      </c>
      <c r="J34" s="744"/>
      <c r="K34" s="744"/>
      <c r="L34" s="754"/>
      <c r="M34" s="753">
        <v>2</v>
      </c>
      <c r="N34" s="744"/>
      <c r="O34" s="744"/>
      <c r="P34" s="744"/>
      <c r="Q34" s="754"/>
      <c r="R34" s="753">
        <v>4</v>
      </c>
      <c r="S34" s="744"/>
      <c r="T34" s="744"/>
      <c r="U34" s="754"/>
      <c r="V34" s="753"/>
      <c r="W34" s="744"/>
      <c r="X34" s="744"/>
      <c r="Y34" s="754"/>
      <c r="Z34" s="753"/>
      <c r="AA34" s="744"/>
      <c r="AB34" s="744"/>
      <c r="AC34" s="744"/>
      <c r="AD34" s="754"/>
      <c r="AE34" s="753"/>
      <c r="AF34" s="744"/>
      <c r="AG34" s="744"/>
      <c r="AH34" s="744"/>
      <c r="AI34" s="754"/>
      <c r="AJ34" s="753"/>
      <c r="AK34" s="744"/>
      <c r="AL34" s="744"/>
      <c r="AM34" s="754"/>
      <c r="AN34" s="753">
        <v>1</v>
      </c>
      <c r="AO34" s="744"/>
      <c r="AP34" s="744"/>
      <c r="AQ34" s="754"/>
      <c r="AR34" s="748">
        <v>11</v>
      </c>
      <c r="AS34" s="749"/>
      <c r="AT34" s="749"/>
      <c r="AU34" s="749"/>
      <c r="AV34" s="761"/>
      <c r="AW34" s="743">
        <f>E34+M34+R34+AN34+AR34</f>
        <v>52</v>
      </c>
      <c r="AX34" s="744"/>
      <c r="AY34" s="744"/>
      <c r="AZ34" s="744"/>
      <c r="BA34" s="745"/>
      <c r="BB34" s="12"/>
      <c r="BC34" s="12"/>
      <c r="BD34" s="12"/>
      <c r="BE34" s="12"/>
      <c r="BF34" s="43"/>
      <c r="BG34" s="43"/>
      <c r="BH34" s="43"/>
      <c r="BI34" s="43"/>
    </row>
    <row r="35" spans="1:61" ht="16.5">
      <c r="A35" s="778" t="s">
        <v>59</v>
      </c>
      <c r="B35" s="779"/>
      <c r="C35" s="779"/>
      <c r="D35" s="780"/>
      <c r="E35" s="748">
        <f>K20+Z20</f>
        <v>25</v>
      </c>
      <c r="F35" s="749"/>
      <c r="G35" s="749"/>
      <c r="H35" s="750"/>
      <c r="I35" s="748">
        <f>E35*54</f>
        <v>1350</v>
      </c>
      <c r="J35" s="749"/>
      <c r="K35" s="749"/>
      <c r="L35" s="750"/>
      <c r="M35" s="748">
        <v>2</v>
      </c>
      <c r="N35" s="749"/>
      <c r="O35" s="749"/>
      <c r="P35" s="749"/>
      <c r="Q35" s="750"/>
      <c r="R35" s="748">
        <v>6</v>
      </c>
      <c r="S35" s="749"/>
      <c r="T35" s="749"/>
      <c r="U35" s="750"/>
      <c r="V35" s="748">
        <v>7</v>
      </c>
      <c r="W35" s="749"/>
      <c r="X35" s="749"/>
      <c r="Y35" s="750"/>
      <c r="Z35" s="748"/>
      <c r="AA35" s="749"/>
      <c r="AB35" s="749"/>
      <c r="AC35" s="749"/>
      <c r="AD35" s="750"/>
      <c r="AE35" s="748"/>
      <c r="AF35" s="749"/>
      <c r="AG35" s="749"/>
      <c r="AH35" s="749"/>
      <c r="AI35" s="750"/>
      <c r="AJ35" s="748"/>
      <c r="AK35" s="749"/>
      <c r="AL35" s="749"/>
      <c r="AM35" s="750"/>
      <c r="AN35" s="748">
        <v>1</v>
      </c>
      <c r="AO35" s="749"/>
      <c r="AP35" s="749"/>
      <c r="AQ35" s="750"/>
      <c r="AR35" s="748">
        <v>11</v>
      </c>
      <c r="AS35" s="749"/>
      <c r="AT35" s="749"/>
      <c r="AU35" s="749"/>
      <c r="AV35" s="761"/>
      <c r="AW35" s="760">
        <f>E35+M35+R35+V35+Z35+AN35+AR35</f>
        <v>52</v>
      </c>
      <c r="AX35" s="749"/>
      <c r="AY35" s="749"/>
      <c r="AZ35" s="749"/>
      <c r="BA35" s="761"/>
      <c r="BB35" s="12"/>
      <c r="BC35" s="12"/>
      <c r="BD35" s="12"/>
      <c r="BE35" s="12"/>
      <c r="BF35" s="43"/>
      <c r="BG35" s="43"/>
      <c r="BH35" s="43"/>
      <c r="BI35" s="43"/>
    </row>
    <row r="36" spans="1:61" ht="17.25" thickBot="1">
      <c r="A36" s="781" t="s">
        <v>60</v>
      </c>
      <c r="B36" s="782"/>
      <c r="C36" s="782"/>
      <c r="D36" s="783"/>
      <c r="E36" s="758">
        <f>K21</f>
        <v>10</v>
      </c>
      <c r="F36" s="756"/>
      <c r="G36" s="756"/>
      <c r="H36" s="759"/>
      <c r="I36" s="758">
        <f>E36*54</f>
        <v>540</v>
      </c>
      <c r="J36" s="756"/>
      <c r="K36" s="756"/>
      <c r="L36" s="759"/>
      <c r="M36" s="758">
        <v>1</v>
      </c>
      <c r="N36" s="756"/>
      <c r="O36" s="756"/>
      <c r="P36" s="756"/>
      <c r="Q36" s="759"/>
      <c r="R36" s="758"/>
      <c r="S36" s="756"/>
      <c r="T36" s="756"/>
      <c r="U36" s="759"/>
      <c r="V36" s="758"/>
      <c r="W36" s="756"/>
      <c r="X36" s="756"/>
      <c r="Y36" s="759"/>
      <c r="Z36" s="758">
        <v>4</v>
      </c>
      <c r="AA36" s="756"/>
      <c r="AB36" s="756"/>
      <c r="AC36" s="756"/>
      <c r="AD36" s="759"/>
      <c r="AE36" s="758">
        <v>8</v>
      </c>
      <c r="AF36" s="756"/>
      <c r="AG36" s="756"/>
      <c r="AH36" s="756"/>
      <c r="AI36" s="759"/>
      <c r="AJ36" s="758"/>
      <c r="AK36" s="756"/>
      <c r="AL36" s="756"/>
      <c r="AM36" s="759"/>
      <c r="AN36" s="758"/>
      <c r="AO36" s="756"/>
      <c r="AP36" s="756"/>
      <c r="AQ36" s="759"/>
      <c r="AR36" s="758"/>
      <c r="AS36" s="756"/>
      <c r="AT36" s="756"/>
      <c r="AU36" s="756"/>
      <c r="AV36" s="757"/>
      <c r="AW36" s="755">
        <f>E36+M36+Z36+AE36</f>
        <v>23</v>
      </c>
      <c r="AX36" s="756"/>
      <c r="AY36" s="756"/>
      <c r="AZ36" s="756"/>
      <c r="BA36" s="757"/>
      <c r="BB36" s="12"/>
      <c r="BC36" s="12"/>
      <c r="BD36" s="12"/>
      <c r="BE36" s="12"/>
      <c r="BF36" s="43"/>
      <c r="BG36" s="43"/>
      <c r="BH36" s="43"/>
      <c r="BI36" s="43"/>
    </row>
    <row r="37" spans="1:61" ht="17.25" thickBot="1">
      <c r="A37" s="798" t="s">
        <v>101</v>
      </c>
      <c r="B37" s="772"/>
      <c r="C37" s="772"/>
      <c r="D37" s="773"/>
      <c r="E37" s="771">
        <f>SUM(E33:E36)</f>
        <v>108</v>
      </c>
      <c r="F37" s="772"/>
      <c r="G37" s="772"/>
      <c r="H37" s="773"/>
      <c r="I37" s="771">
        <f>SUM(I33:I36)</f>
        <v>5130</v>
      </c>
      <c r="J37" s="772"/>
      <c r="K37" s="772"/>
      <c r="L37" s="773"/>
      <c r="M37" s="771">
        <f>SUM(M33:M36)</f>
        <v>5</v>
      </c>
      <c r="N37" s="772"/>
      <c r="O37" s="772"/>
      <c r="P37" s="772"/>
      <c r="Q37" s="773"/>
      <c r="R37" s="771">
        <f>SUM(R34:R36)</f>
        <v>10</v>
      </c>
      <c r="S37" s="772"/>
      <c r="T37" s="772"/>
      <c r="U37" s="773"/>
      <c r="V37" s="771">
        <f>SUM(V35:V36)</f>
        <v>7</v>
      </c>
      <c r="W37" s="772"/>
      <c r="X37" s="772"/>
      <c r="Y37" s="773"/>
      <c r="Z37" s="771">
        <f>SUM(Z35:Z36)</f>
        <v>4</v>
      </c>
      <c r="AA37" s="772"/>
      <c r="AB37" s="772"/>
      <c r="AC37" s="772"/>
      <c r="AD37" s="773"/>
      <c r="AE37" s="771">
        <f>SUM(AE36)</f>
        <v>8</v>
      </c>
      <c r="AF37" s="772"/>
      <c r="AG37" s="772"/>
      <c r="AH37" s="772"/>
      <c r="AI37" s="773"/>
      <c r="AJ37" s="771">
        <f>SUM(AJ33:AJ36)</f>
        <v>3</v>
      </c>
      <c r="AK37" s="772"/>
      <c r="AL37" s="772"/>
      <c r="AM37" s="773"/>
      <c r="AN37" s="771">
        <f>SUM(AN33:AN36)</f>
        <v>3</v>
      </c>
      <c r="AO37" s="772"/>
      <c r="AP37" s="772"/>
      <c r="AQ37" s="773"/>
      <c r="AR37" s="771"/>
      <c r="AS37" s="772"/>
      <c r="AT37" s="772"/>
      <c r="AU37" s="772"/>
      <c r="AV37" s="775"/>
      <c r="AW37" s="740">
        <f>SUM(AW33:AW36)</f>
        <v>176</v>
      </c>
      <c r="AX37" s="741"/>
      <c r="AY37" s="741"/>
      <c r="AZ37" s="741"/>
      <c r="BA37" s="742"/>
      <c r="BB37" s="12"/>
      <c r="BC37" s="12"/>
      <c r="BD37" s="12"/>
      <c r="BE37" s="12"/>
      <c r="BF37" s="43"/>
      <c r="BG37" s="43"/>
      <c r="BH37" s="43"/>
      <c r="BI37" s="43"/>
    </row>
    <row r="38" spans="9:57" ht="16.5">
      <c r="I38" s="734">
        <f>I34+I35+I36</f>
        <v>3726</v>
      </c>
      <c r="J38" s="734"/>
      <c r="K38" s="734"/>
      <c r="L38" s="734"/>
      <c r="M38" s="734">
        <f>M37*27</f>
        <v>135</v>
      </c>
      <c r="N38" s="734"/>
      <c r="O38" s="734"/>
      <c r="P38" s="734"/>
      <c r="Q38" s="734"/>
      <c r="R38" s="734">
        <f>R37*54</f>
        <v>540</v>
      </c>
      <c r="S38" s="734"/>
      <c r="T38" s="734"/>
      <c r="U38" s="734"/>
      <c r="V38" s="734">
        <f>V37*54</f>
        <v>378</v>
      </c>
      <c r="W38" s="734"/>
      <c r="X38" s="734"/>
      <c r="Y38" s="734"/>
      <c r="Z38" s="734">
        <f>Z37*54</f>
        <v>216</v>
      </c>
      <c r="AA38" s="734"/>
      <c r="AB38" s="734"/>
      <c r="AC38" s="734"/>
      <c r="AD38" s="734"/>
      <c r="AE38" s="734">
        <f>AE37*54</f>
        <v>432</v>
      </c>
      <c r="AF38" s="734"/>
      <c r="AG38" s="734"/>
      <c r="AH38" s="734"/>
      <c r="AI38" s="734"/>
      <c r="AN38" s="734">
        <f>I38+R38+V38+Z38+AE38+M38</f>
        <v>5427</v>
      </c>
      <c r="AO38" s="734"/>
      <c r="AP38" s="734"/>
      <c r="AQ38" s="734"/>
      <c r="AR38" s="734"/>
      <c r="BB38" s="43"/>
      <c r="BC38" s="43"/>
      <c r="BD38" s="43"/>
      <c r="BE38" s="43"/>
    </row>
    <row r="39" spans="54:57" ht="16.5">
      <c r="BB39" s="43"/>
      <c r="BC39" s="43"/>
      <c r="BD39" s="43"/>
      <c r="BE39" s="43"/>
    </row>
  </sheetData>
  <sheetProtection/>
  <mergeCells count="143">
    <mergeCell ref="X15:Z15"/>
    <mergeCell ref="I36:L36"/>
    <mergeCell ref="M36:Q36"/>
    <mergeCell ref="J15:J17"/>
    <mergeCell ref="O15:R15"/>
    <mergeCell ref="S15:S17"/>
    <mergeCell ref="T15:V15"/>
    <mergeCell ref="AN38:AR38"/>
    <mergeCell ref="AJ15:AJ17"/>
    <mergeCell ref="A37:D37"/>
    <mergeCell ref="E37:H37"/>
    <mergeCell ref="V35:Y35"/>
    <mergeCell ref="I37:L37"/>
    <mergeCell ref="M37:Q37"/>
    <mergeCell ref="R36:U36"/>
    <mergeCell ref="V36:Y36"/>
    <mergeCell ref="V37:Y37"/>
    <mergeCell ref="I38:L38"/>
    <mergeCell ref="M38:Q38"/>
    <mergeCell ref="R38:U38"/>
    <mergeCell ref="V38:Y38"/>
    <mergeCell ref="Z38:AD38"/>
    <mergeCell ref="AE38:AI38"/>
    <mergeCell ref="AW37:BA37"/>
    <mergeCell ref="AW34:BA34"/>
    <mergeCell ref="AB15:AE15"/>
    <mergeCell ref="AG15:AI15"/>
    <mergeCell ref="AD24:AG24"/>
    <mergeCell ref="AA15:AA17"/>
    <mergeCell ref="AJ31:AM31"/>
    <mergeCell ref="AW24:BA24"/>
    <mergeCell ref="AX15:BA15"/>
    <mergeCell ref="AK15:AN15"/>
    <mergeCell ref="AR37:AV37"/>
    <mergeCell ref="AN37:AQ37"/>
    <mergeCell ref="AW33:BA33"/>
    <mergeCell ref="AR36:AV36"/>
    <mergeCell ref="AN36:AQ36"/>
    <mergeCell ref="I35:L35"/>
    <mergeCell ref="AR35:AV35"/>
    <mergeCell ref="AR33:AV33"/>
    <mergeCell ref="AR34:AV34"/>
    <mergeCell ref="AN35:AQ35"/>
    <mergeCell ref="AF15:AF17"/>
    <mergeCell ref="AW15:AW17"/>
    <mergeCell ref="O9:AL9"/>
    <mergeCell ref="A1:H3"/>
    <mergeCell ref="O1:AL1"/>
    <mergeCell ref="AW32:BA32"/>
    <mergeCell ref="AS15:AS17"/>
    <mergeCell ref="K15:N15"/>
    <mergeCell ref="AI24:AM24"/>
    <mergeCell ref="W15:W17"/>
    <mergeCell ref="A13:BA13"/>
    <mergeCell ref="AW23:BA23"/>
    <mergeCell ref="F15:F17"/>
    <mergeCell ref="G15:I15"/>
    <mergeCell ref="A15:A17"/>
    <mergeCell ref="AS7:BB7"/>
    <mergeCell ref="AO23:AU23"/>
    <mergeCell ref="AT15:AV15"/>
    <mergeCell ref="AO15:AR15"/>
    <mergeCell ref="AI23:AM23"/>
    <mergeCell ref="AW36:BA36"/>
    <mergeCell ref="AS1:BB1"/>
    <mergeCell ref="AS5:BB6"/>
    <mergeCell ref="O11:AL11"/>
    <mergeCell ref="Q23:W23"/>
    <mergeCell ref="AD23:AG23"/>
    <mergeCell ref="Z23:AB23"/>
    <mergeCell ref="AS2:BA2"/>
    <mergeCell ref="AS4:BB4"/>
    <mergeCell ref="O8:AL8"/>
    <mergeCell ref="AO24:AU24"/>
    <mergeCell ref="F24:I24"/>
    <mergeCell ref="K24:O24"/>
    <mergeCell ref="AW31:BA31"/>
    <mergeCell ref="AJ32:AM32"/>
    <mergeCell ref="AW35:BA35"/>
    <mergeCell ref="V33:Y33"/>
    <mergeCell ref="A29:BA29"/>
    <mergeCell ref="AE31:AI31"/>
    <mergeCell ref="AN31:AQ31"/>
    <mergeCell ref="AR31:AV31"/>
    <mergeCell ref="AO25:AU25"/>
    <mergeCell ref="A33:D33"/>
    <mergeCell ref="AN34:AQ34"/>
    <mergeCell ref="AE36:AI36"/>
    <mergeCell ref="AE37:AI37"/>
    <mergeCell ref="Z36:AD36"/>
    <mergeCell ref="AJ36:AM36"/>
    <mergeCell ref="Z35:AD35"/>
    <mergeCell ref="AJ34:AM34"/>
    <mergeCell ref="B15:E15"/>
    <mergeCell ref="Z33:AD33"/>
    <mergeCell ref="AJ33:AM33"/>
    <mergeCell ref="I33:L33"/>
    <mergeCell ref="AE33:AI33"/>
    <mergeCell ref="R37:U37"/>
    <mergeCell ref="Z37:AD37"/>
    <mergeCell ref="M35:Q35"/>
    <mergeCell ref="AJ37:AM37"/>
    <mergeCell ref="AE34:AI34"/>
    <mergeCell ref="AE35:AI35"/>
    <mergeCell ref="M34:Q34"/>
    <mergeCell ref="R34:U34"/>
    <mergeCell ref="Z34:AD34"/>
    <mergeCell ref="V34:Y34"/>
    <mergeCell ref="AJ35:AM35"/>
    <mergeCell ref="R35:U35"/>
    <mergeCell ref="AN33:AQ33"/>
    <mergeCell ref="R31:AD31"/>
    <mergeCell ref="Q24:W24"/>
    <mergeCell ref="A36:D36"/>
    <mergeCell ref="E36:H36"/>
    <mergeCell ref="A34:D34"/>
    <mergeCell ref="E34:H34"/>
    <mergeCell ref="A35:D35"/>
    <mergeCell ref="E35:H35"/>
    <mergeCell ref="I34:L34"/>
    <mergeCell ref="E33:H33"/>
    <mergeCell ref="AR32:AV32"/>
    <mergeCell ref="AE32:AI32"/>
    <mergeCell ref="AN32:AQ32"/>
    <mergeCell ref="Z32:AD32"/>
    <mergeCell ref="M32:Q32"/>
    <mergeCell ref="R32:U32"/>
    <mergeCell ref="V32:Y32"/>
    <mergeCell ref="M33:Q33"/>
    <mergeCell ref="R33:U33"/>
    <mergeCell ref="A31:D32"/>
    <mergeCell ref="E32:H32"/>
    <mergeCell ref="I32:L32"/>
    <mergeCell ref="F23:I23"/>
    <mergeCell ref="K23:O23"/>
    <mergeCell ref="E31:L31"/>
    <mergeCell ref="M31:Q31"/>
    <mergeCell ref="O2:AL2"/>
    <mergeCell ref="O3:AL3"/>
    <mergeCell ref="A4:H4"/>
    <mergeCell ref="O5:AL5"/>
    <mergeCell ref="O6:AL6"/>
    <mergeCell ref="O7:AL7"/>
  </mergeCells>
  <printOptions/>
  <pageMargins left="0.3937007874015748" right="0.3937007874015748" top="0.3937007874015748" bottom="0.3937007874015748" header="0.1968503937007874" footer="0.11811023622047245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G149"/>
  <sheetViews>
    <sheetView view="pageBreakPreview" zoomScale="75" zoomScaleNormal="75" zoomScaleSheetLayoutView="75" zoomScalePageLayoutView="0" workbookViewId="0" topLeftCell="A1">
      <pane ySplit="10" topLeftCell="A23" activePane="bottomLeft" state="frozen"/>
      <selection pane="topLeft" activeCell="A1" sqref="A1"/>
      <selection pane="bottomLeft" activeCell="M37" sqref="M37"/>
    </sheetView>
  </sheetViews>
  <sheetFormatPr defaultColWidth="9.00390625" defaultRowHeight="12.75"/>
  <cols>
    <col min="1" max="1" width="7.625" style="0" customWidth="1"/>
    <col min="2" max="2" width="34.875" style="0" customWidth="1"/>
    <col min="3" max="3" width="6.75390625" style="0" customWidth="1"/>
    <col min="4" max="4" width="7.125" style="0" customWidth="1"/>
    <col min="5" max="5" width="8.75390625" style="0" customWidth="1"/>
    <col min="6" max="6" width="7.625" style="0" customWidth="1"/>
    <col min="7" max="9" width="6.875" style="0" customWidth="1"/>
    <col min="10" max="10" width="7.00390625" style="0" customWidth="1"/>
    <col min="11" max="11" width="9.25390625" style="0" customWidth="1"/>
    <col min="12" max="12" width="7.125" style="0" customWidth="1"/>
    <col min="13" max="13" width="8.125" style="0" customWidth="1"/>
    <col min="14" max="14" width="8.00390625" style="0" customWidth="1"/>
    <col min="15" max="22" width="6.875" style="0" customWidth="1"/>
  </cols>
  <sheetData>
    <row r="1" spans="1:22" s="43" customFormat="1" ht="20.25">
      <c r="A1" s="855" t="s">
        <v>102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</row>
    <row r="2" s="43" customFormat="1" ht="7.5" customHeight="1" thickBot="1"/>
    <row r="3" spans="1:22" s="43" customFormat="1" ht="16.5">
      <c r="A3" s="856" t="s">
        <v>22</v>
      </c>
      <c r="B3" s="859" t="s">
        <v>21</v>
      </c>
      <c r="C3" s="860" t="s">
        <v>223</v>
      </c>
      <c r="D3" s="860"/>
      <c r="E3" s="860"/>
      <c r="F3" s="860"/>
      <c r="G3" s="861" t="s">
        <v>18</v>
      </c>
      <c r="H3" s="861"/>
      <c r="I3" s="861"/>
      <c r="J3" s="861"/>
      <c r="K3" s="861"/>
      <c r="L3" s="861"/>
      <c r="M3" s="861"/>
      <c r="N3" s="861"/>
      <c r="O3" s="851" t="s">
        <v>124</v>
      </c>
      <c r="P3" s="851"/>
      <c r="Q3" s="851"/>
      <c r="R3" s="851"/>
      <c r="S3" s="851"/>
      <c r="T3" s="851"/>
      <c r="U3" s="851"/>
      <c r="V3" s="852"/>
    </row>
    <row r="4" spans="1:22" s="43" customFormat="1" ht="16.5">
      <c r="A4" s="857"/>
      <c r="B4" s="837"/>
      <c r="C4" s="836" t="s">
        <v>224</v>
      </c>
      <c r="D4" s="836" t="s">
        <v>225</v>
      </c>
      <c r="E4" s="836" t="s">
        <v>226</v>
      </c>
      <c r="F4" s="839" t="s">
        <v>115</v>
      </c>
      <c r="G4" s="839" t="s">
        <v>116</v>
      </c>
      <c r="H4" s="836" t="s">
        <v>227</v>
      </c>
      <c r="I4" s="836" t="s">
        <v>228</v>
      </c>
      <c r="J4" s="839" t="s">
        <v>117</v>
      </c>
      <c r="K4" s="839" t="s">
        <v>19</v>
      </c>
      <c r="L4" s="839"/>
      <c r="M4" s="839"/>
      <c r="N4" s="839" t="s">
        <v>184</v>
      </c>
      <c r="O4" s="839" t="s">
        <v>119</v>
      </c>
      <c r="P4" s="839"/>
      <c r="Q4" s="839" t="s">
        <v>123</v>
      </c>
      <c r="R4" s="839"/>
      <c r="S4" s="839" t="s">
        <v>20</v>
      </c>
      <c r="T4" s="839"/>
      <c r="U4" s="839" t="s">
        <v>183</v>
      </c>
      <c r="V4" s="853"/>
    </row>
    <row r="5" spans="1:22" s="43" customFormat="1" ht="12.75" customHeight="1">
      <c r="A5" s="857"/>
      <c r="B5" s="837"/>
      <c r="C5" s="837"/>
      <c r="D5" s="837"/>
      <c r="E5" s="837"/>
      <c r="F5" s="839"/>
      <c r="G5" s="839"/>
      <c r="H5" s="837"/>
      <c r="I5" s="837"/>
      <c r="J5" s="839"/>
      <c r="K5" s="839" t="s">
        <v>249</v>
      </c>
      <c r="L5" s="839" t="s">
        <v>118</v>
      </c>
      <c r="M5" s="839" t="s">
        <v>185</v>
      </c>
      <c r="N5" s="839"/>
      <c r="O5" s="839" t="s">
        <v>220</v>
      </c>
      <c r="P5" s="839" t="s">
        <v>221</v>
      </c>
      <c r="Q5" s="839" t="s">
        <v>269</v>
      </c>
      <c r="R5" s="839" t="s">
        <v>189</v>
      </c>
      <c r="S5" s="839" t="s">
        <v>267</v>
      </c>
      <c r="T5" s="839" t="s">
        <v>268</v>
      </c>
      <c r="U5" s="839" t="s">
        <v>201</v>
      </c>
      <c r="V5" s="853" t="s">
        <v>122</v>
      </c>
    </row>
    <row r="6" spans="1:22" s="43" customFormat="1" ht="12.75" customHeight="1">
      <c r="A6" s="857"/>
      <c r="B6" s="837"/>
      <c r="C6" s="837"/>
      <c r="D6" s="837"/>
      <c r="E6" s="837"/>
      <c r="F6" s="839"/>
      <c r="G6" s="839"/>
      <c r="H6" s="837"/>
      <c r="I6" s="837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53"/>
    </row>
    <row r="7" spans="1:22" s="43" customFormat="1" ht="12.75" customHeight="1">
      <c r="A7" s="857"/>
      <c r="B7" s="837"/>
      <c r="C7" s="837"/>
      <c r="D7" s="837"/>
      <c r="E7" s="837"/>
      <c r="F7" s="839"/>
      <c r="G7" s="839"/>
      <c r="H7" s="837"/>
      <c r="I7" s="837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53"/>
    </row>
    <row r="8" spans="1:22" s="43" customFormat="1" ht="12.75" customHeight="1">
      <c r="A8" s="857"/>
      <c r="B8" s="837"/>
      <c r="C8" s="837"/>
      <c r="D8" s="837"/>
      <c r="E8" s="837"/>
      <c r="F8" s="839"/>
      <c r="G8" s="839"/>
      <c r="H8" s="837"/>
      <c r="I8" s="837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53"/>
    </row>
    <row r="9" spans="1:23" s="43" customFormat="1" ht="17.25" customHeight="1" thickBot="1">
      <c r="A9" s="858"/>
      <c r="B9" s="838"/>
      <c r="C9" s="838"/>
      <c r="D9" s="838"/>
      <c r="E9" s="838"/>
      <c r="F9" s="840"/>
      <c r="G9" s="840"/>
      <c r="H9" s="838"/>
      <c r="I9" s="838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54"/>
      <c r="W9" s="180"/>
    </row>
    <row r="10" spans="1:23" s="43" customFormat="1" ht="13.5" thickBot="1">
      <c r="A10" s="51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  <c r="R10" s="53">
        <v>18</v>
      </c>
      <c r="S10" s="53">
        <v>19</v>
      </c>
      <c r="T10" s="54">
        <v>20</v>
      </c>
      <c r="U10" s="62">
        <v>21</v>
      </c>
      <c r="V10" s="179">
        <v>22</v>
      </c>
      <c r="W10" s="180"/>
    </row>
    <row r="11" spans="1:22" s="67" customFormat="1" ht="18" customHeight="1" thickBot="1">
      <c r="A11" s="92"/>
      <c r="B11" s="75" t="s">
        <v>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</row>
    <row r="12" spans="1:22" s="30" customFormat="1" ht="18.75" customHeight="1" thickBot="1">
      <c r="A12" s="74">
        <v>1</v>
      </c>
      <c r="B12" s="845" t="s">
        <v>103</v>
      </c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7"/>
    </row>
    <row r="13" spans="1:22" s="49" customFormat="1" ht="14.25" customHeight="1">
      <c r="A13" s="31">
        <v>1.1</v>
      </c>
      <c r="B13" s="99" t="s">
        <v>104</v>
      </c>
      <c r="C13" s="100" t="s">
        <v>72</v>
      </c>
      <c r="D13" s="100">
        <v>1</v>
      </c>
      <c r="E13" s="100"/>
      <c r="F13" s="100"/>
      <c r="G13" s="100">
        <f aca="true" t="shared" si="0" ref="G13:G26">O13+P13</f>
        <v>78</v>
      </c>
      <c r="H13" s="100"/>
      <c r="I13" s="100"/>
      <c r="J13" s="100">
        <f aca="true" t="shared" si="1" ref="J13:J26">O13+P13</f>
        <v>78</v>
      </c>
      <c r="K13" s="100">
        <f>O13+P13</f>
        <v>78</v>
      </c>
      <c r="L13" s="100"/>
      <c r="M13" s="100"/>
      <c r="N13" s="100"/>
      <c r="O13" s="100">
        <v>34</v>
      </c>
      <c r="P13" s="100">
        <v>44</v>
      </c>
      <c r="Q13" s="177"/>
      <c r="R13" s="2"/>
      <c r="S13" s="2"/>
      <c r="T13" s="2"/>
      <c r="U13" s="2"/>
      <c r="V13" s="178"/>
    </row>
    <row r="14" spans="1:22" s="49" customFormat="1" ht="14.25" customHeight="1">
      <c r="A14" s="32">
        <v>1.2</v>
      </c>
      <c r="B14" s="35" t="s">
        <v>105</v>
      </c>
      <c r="C14" s="77"/>
      <c r="D14" s="77" t="s">
        <v>106</v>
      </c>
      <c r="E14" s="77"/>
      <c r="F14" s="77"/>
      <c r="G14" s="100">
        <f t="shared" si="0"/>
        <v>139</v>
      </c>
      <c r="H14" s="100"/>
      <c r="I14" s="100"/>
      <c r="J14" s="100">
        <f t="shared" si="1"/>
        <v>139</v>
      </c>
      <c r="K14" s="100">
        <f>O14+P14</f>
        <v>139</v>
      </c>
      <c r="L14" s="77"/>
      <c r="M14" s="77"/>
      <c r="N14" s="77"/>
      <c r="O14" s="77">
        <v>51</v>
      </c>
      <c r="P14" s="77">
        <v>88</v>
      </c>
      <c r="Q14" s="78"/>
      <c r="R14" s="1"/>
      <c r="S14" s="1"/>
      <c r="T14" s="1"/>
      <c r="U14" s="1"/>
      <c r="V14" s="6"/>
    </row>
    <row r="15" spans="1:22" s="49" customFormat="1" ht="14.25" customHeight="1">
      <c r="A15" s="32">
        <v>1.3</v>
      </c>
      <c r="B15" s="35" t="s">
        <v>107</v>
      </c>
      <c r="C15" s="77"/>
      <c r="D15" s="77" t="s">
        <v>106</v>
      </c>
      <c r="E15" s="77"/>
      <c r="F15" s="77"/>
      <c r="G15" s="100">
        <f t="shared" si="0"/>
        <v>139</v>
      </c>
      <c r="H15" s="100"/>
      <c r="I15" s="100"/>
      <c r="J15" s="100">
        <f t="shared" si="1"/>
        <v>139</v>
      </c>
      <c r="K15" s="100">
        <f>O15+P15</f>
        <v>139</v>
      </c>
      <c r="L15" s="77"/>
      <c r="M15" s="77"/>
      <c r="N15" s="77"/>
      <c r="O15" s="77">
        <v>51</v>
      </c>
      <c r="P15" s="77">
        <v>88</v>
      </c>
      <c r="Q15" s="78"/>
      <c r="R15" s="1"/>
      <c r="S15" s="1"/>
      <c r="T15" s="1"/>
      <c r="U15" s="1"/>
      <c r="V15" s="6"/>
    </row>
    <row r="16" spans="1:22" s="49" customFormat="1" ht="14.25" customHeight="1">
      <c r="A16" s="32">
        <v>1.4</v>
      </c>
      <c r="B16" s="35" t="s">
        <v>108</v>
      </c>
      <c r="C16" s="77" t="s">
        <v>72</v>
      </c>
      <c r="D16" s="77">
        <v>1</v>
      </c>
      <c r="E16" s="77"/>
      <c r="F16" s="77"/>
      <c r="G16" s="100">
        <f t="shared" si="0"/>
        <v>190</v>
      </c>
      <c r="H16" s="100"/>
      <c r="I16" s="100"/>
      <c r="J16" s="100">
        <f t="shared" si="1"/>
        <v>190</v>
      </c>
      <c r="K16" s="100">
        <f>O16+P16</f>
        <v>190</v>
      </c>
      <c r="L16" s="77"/>
      <c r="M16" s="77"/>
      <c r="N16" s="77"/>
      <c r="O16" s="77">
        <v>102</v>
      </c>
      <c r="P16" s="77">
        <v>88</v>
      </c>
      <c r="Q16" s="78"/>
      <c r="R16" s="1"/>
      <c r="S16" s="1"/>
      <c r="T16" s="1"/>
      <c r="U16" s="1"/>
      <c r="V16" s="6"/>
    </row>
    <row r="17" spans="1:22" s="49" customFormat="1" ht="14.25" customHeight="1">
      <c r="A17" s="32">
        <v>1.5</v>
      </c>
      <c r="B17" s="35" t="s">
        <v>222</v>
      </c>
      <c r="C17" s="77" t="s">
        <v>72</v>
      </c>
      <c r="D17" s="77">
        <v>1</v>
      </c>
      <c r="E17" s="77"/>
      <c r="F17" s="77"/>
      <c r="G17" s="100">
        <f t="shared" si="0"/>
        <v>78</v>
      </c>
      <c r="H17" s="100"/>
      <c r="I17" s="100"/>
      <c r="J17" s="100">
        <f t="shared" si="1"/>
        <v>78</v>
      </c>
      <c r="K17" s="100">
        <f>J17-M17</f>
        <v>48</v>
      </c>
      <c r="L17" s="77"/>
      <c r="M17" s="77">
        <v>30</v>
      </c>
      <c r="N17" s="77"/>
      <c r="O17" s="77">
        <v>34</v>
      </c>
      <c r="P17" s="77">
        <v>44</v>
      </c>
      <c r="Q17" s="78"/>
      <c r="R17" s="1"/>
      <c r="S17" s="1"/>
      <c r="T17" s="1"/>
      <c r="U17" s="1"/>
      <c r="V17" s="6"/>
    </row>
    <row r="18" spans="1:22" s="49" customFormat="1" ht="14.25" customHeight="1">
      <c r="A18" s="32">
        <v>1.6</v>
      </c>
      <c r="B18" s="35" t="s">
        <v>109</v>
      </c>
      <c r="C18" s="77"/>
      <c r="D18" s="77">
        <v>1</v>
      </c>
      <c r="E18" s="77"/>
      <c r="F18" s="77"/>
      <c r="G18" s="100">
        <f t="shared" si="0"/>
        <v>68</v>
      </c>
      <c r="H18" s="100"/>
      <c r="I18" s="100"/>
      <c r="J18" s="100">
        <f t="shared" si="1"/>
        <v>68</v>
      </c>
      <c r="K18" s="100">
        <f>O18+P18</f>
        <v>68</v>
      </c>
      <c r="L18" s="77"/>
      <c r="M18" s="77"/>
      <c r="N18" s="77"/>
      <c r="O18" s="77">
        <v>68</v>
      </c>
      <c r="P18" s="77"/>
      <c r="Q18" s="78"/>
      <c r="R18" s="1"/>
      <c r="S18" s="1"/>
      <c r="T18" s="1"/>
      <c r="U18" s="1"/>
      <c r="V18" s="6"/>
    </row>
    <row r="19" spans="1:22" s="49" customFormat="1" ht="14.25" customHeight="1">
      <c r="A19" s="32">
        <v>1.7</v>
      </c>
      <c r="B19" s="35" t="s">
        <v>110</v>
      </c>
      <c r="C19" s="77"/>
      <c r="D19" s="77">
        <v>1</v>
      </c>
      <c r="E19" s="77"/>
      <c r="F19" s="77"/>
      <c r="G19" s="100">
        <f t="shared" si="0"/>
        <v>34</v>
      </c>
      <c r="H19" s="100"/>
      <c r="I19" s="100"/>
      <c r="J19" s="100">
        <f t="shared" si="1"/>
        <v>34</v>
      </c>
      <c r="K19" s="100">
        <f>O19+P19</f>
        <v>34</v>
      </c>
      <c r="L19" s="77"/>
      <c r="M19" s="77"/>
      <c r="N19" s="77"/>
      <c r="O19" s="77">
        <v>34</v>
      </c>
      <c r="P19" s="77"/>
      <c r="Q19" s="78"/>
      <c r="R19" s="1"/>
      <c r="S19" s="1"/>
      <c r="T19" s="1"/>
      <c r="U19" s="1"/>
      <c r="V19" s="6"/>
    </row>
    <row r="20" spans="1:22" s="49" customFormat="1" ht="14.25" customHeight="1">
      <c r="A20" s="32">
        <v>1.8</v>
      </c>
      <c r="B20" s="35" t="s">
        <v>111</v>
      </c>
      <c r="C20" s="77"/>
      <c r="D20" s="77">
        <v>2</v>
      </c>
      <c r="E20" s="77"/>
      <c r="F20" s="77"/>
      <c r="G20" s="100">
        <f t="shared" si="0"/>
        <v>66</v>
      </c>
      <c r="H20" s="100"/>
      <c r="I20" s="100"/>
      <c r="J20" s="100">
        <f t="shared" si="1"/>
        <v>66</v>
      </c>
      <c r="K20" s="100">
        <f>J20-M20</f>
        <v>56</v>
      </c>
      <c r="L20" s="77"/>
      <c r="M20" s="77">
        <v>10</v>
      </c>
      <c r="N20" s="77"/>
      <c r="O20" s="77"/>
      <c r="P20" s="77">
        <v>66</v>
      </c>
      <c r="Q20" s="78"/>
      <c r="R20" s="1"/>
      <c r="S20" s="1"/>
      <c r="T20" s="1"/>
      <c r="U20" s="1"/>
      <c r="V20" s="6"/>
    </row>
    <row r="21" spans="1:22" s="49" customFormat="1" ht="14.25" customHeight="1">
      <c r="A21" s="32">
        <v>1.9</v>
      </c>
      <c r="B21" s="35" t="s">
        <v>30</v>
      </c>
      <c r="C21" s="77"/>
      <c r="D21" s="77" t="s">
        <v>106</v>
      </c>
      <c r="E21" s="77"/>
      <c r="F21" s="77"/>
      <c r="G21" s="100">
        <f t="shared" si="0"/>
        <v>122</v>
      </c>
      <c r="H21" s="100"/>
      <c r="I21" s="100"/>
      <c r="J21" s="100">
        <f t="shared" si="1"/>
        <v>122</v>
      </c>
      <c r="K21" s="100">
        <f>J21-L21-M21</f>
        <v>92</v>
      </c>
      <c r="L21" s="77">
        <v>20</v>
      </c>
      <c r="M21" s="77">
        <v>10</v>
      </c>
      <c r="N21" s="77"/>
      <c r="O21" s="77">
        <v>34</v>
      </c>
      <c r="P21" s="77">
        <v>88</v>
      </c>
      <c r="Q21" s="78"/>
      <c r="R21" s="1"/>
      <c r="S21" s="1"/>
      <c r="T21" s="1"/>
      <c r="U21" s="1"/>
      <c r="V21" s="6"/>
    </row>
    <row r="22" spans="1:22" s="49" customFormat="1" ht="14.25" customHeight="1">
      <c r="A22" s="55">
        <v>1.1</v>
      </c>
      <c r="B22" s="35" t="s">
        <v>261</v>
      </c>
      <c r="C22" s="77" t="s">
        <v>72</v>
      </c>
      <c r="D22" s="77">
        <v>1</v>
      </c>
      <c r="E22" s="77"/>
      <c r="F22" s="77"/>
      <c r="G22" s="100">
        <f t="shared" si="0"/>
        <v>190</v>
      </c>
      <c r="H22" s="100"/>
      <c r="I22" s="100"/>
      <c r="J22" s="100">
        <f t="shared" si="1"/>
        <v>190</v>
      </c>
      <c r="K22" s="100">
        <f>J22-L22</f>
        <v>160</v>
      </c>
      <c r="L22" s="77">
        <v>30</v>
      </c>
      <c r="M22" s="77"/>
      <c r="N22" s="77"/>
      <c r="O22" s="77">
        <v>102</v>
      </c>
      <c r="P22" s="77">
        <v>88</v>
      </c>
      <c r="Q22" s="78"/>
      <c r="R22" s="1"/>
      <c r="S22" s="1"/>
      <c r="T22" s="1"/>
      <c r="U22" s="1"/>
      <c r="V22" s="6"/>
    </row>
    <row r="23" spans="1:22" s="49" customFormat="1" ht="14.25" customHeight="1">
      <c r="A23" s="32">
        <v>1.11</v>
      </c>
      <c r="B23" s="35" t="s">
        <v>112</v>
      </c>
      <c r="C23" s="77"/>
      <c r="D23" s="77" t="s">
        <v>106</v>
      </c>
      <c r="E23" s="77"/>
      <c r="F23" s="77"/>
      <c r="G23" s="100">
        <f t="shared" si="0"/>
        <v>78</v>
      </c>
      <c r="H23" s="100"/>
      <c r="I23" s="100"/>
      <c r="J23" s="100">
        <f t="shared" si="1"/>
        <v>78</v>
      </c>
      <c r="K23" s="100"/>
      <c r="L23" s="77"/>
      <c r="M23" s="77">
        <v>78</v>
      </c>
      <c r="N23" s="77"/>
      <c r="O23" s="77">
        <v>34</v>
      </c>
      <c r="P23" s="77">
        <v>44</v>
      </c>
      <c r="Q23" s="78"/>
      <c r="R23" s="1"/>
      <c r="S23" s="1"/>
      <c r="T23" s="1"/>
      <c r="U23" s="1"/>
      <c r="V23" s="6"/>
    </row>
    <row r="24" spans="1:22" s="49" customFormat="1" ht="14.25" customHeight="1">
      <c r="A24" s="32">
        <v>1.12</v>
      </c>
      <c r="B24" s="35" t="s">
        <v>113</v>
      </c>
      <c r="C24" s="77"/>
      <c r="D24" s="77" t="s">
        <v>106</v>
      </c>
      <c r="E24" s="77"/>
      <c r="F24" s="77"/>
      <c r="G24" s="100">
        <f t="shared" si="0"/>
        <v>78</v>
      </c>
      <c r="H24" s="100"/>
      <c r="I24" s="100"/>
      <c r="J24" s="100">
        <f t="shared" si="1"/>
        <v>78</v>
      </c>
      <c r="K24" s="100"/>
      <c r="L24" s="77"/>
      <c r="M24" s="77">
        <v>78</v>
      </c>
      <c r="N24" s="77"/>
      <c r="O24" s="77">
        <v>34</v>
      </c>
      <c r="P24" s="77">
        <v>44</v>
      </c>
      <c r="Q24" s="78"/>
      <c r="R24" s="1"/>
      <c r="S24" s="1"/>
      <c r="T24" s="1"/>
      <c r="U24" s="1"/>
      <c r="V24" s="6"/>
    </row>
    <row r="25" spans="1:22" s="49" customFormat="1" ht="14.25" customHeight="1">
      <c r="A25" s="32">
        <v>1.13</v>
      </c>
      <c r="B25" s="35" t="s">
        <v>114</v>
      </c>
      <c r="C25" s="77"/>
      <c r="D25" s="77" t="s">
        <v>106</v>
      </c>
      <c r="E25" s="77"/>
      <c r="F25" s="77"/>
      <c r="G25" s="100">
        <f t="shared" si="0"/>
        <v>78</v>
      </c>
      <c r="H25" s="100"/>
      <c r="I25" s="100"/>
      <c r="J25" s="100">
        <f t="shared" si="1"/>
        <v>78</v>
      </c>
      <c r="K25" s="100">
        <f>J25-M25</f>
        <v>27</v>
      </c>
      <c r="L25" s="77"/>
      <c r="M25" s="77">
        <v>51</v>
      </c>
      <c r="N25" s="77"/>
      <c r="O25" s="77">
        <v>34</v>
      </c>
      <c r="P25" s="77">
        <v>44</v>
      </c>
      <c r="Q25" s="78"/>
      <c r="R25" s="1"/>
      <c r="S25" s="1"/>
      <c r="T25" s="1"/>
      <c r="U25" s="1"/>
      <c r="V25" s="6"/>
    </row>
    <row r="26" spans="1:22" s="49" customFormat="1" ht="14.25" customHeight="1">
      <c r="A26" s="32">
        <v>1.14</v>
      </c>
      <c r="B26" s="35" t="s">
        <v>1</v>
      </c>
      <c r="C26" s="77" t="s">
        <v>72</v>
      </c>
      <c r="D26" s="77"/>
      <c r="E26" s="77"/>
      <c r="F26" s="77"/>
      <c r="G26" s="77">
        <f t="shared" si="0"/>
        <v>66</v>
      </c>
      <c r="H26" s="77"/>
      <c r="I26" s="77"/>
      <c r="J26" s="77">
        <f t="shared" si="1"/>
        <v>66</v>
      </c>
      <c r="K26" s="77">
        <f>O26+P26</f>
        <v>66</v>
      </c>
      <c r="L26" s="77"/>
      <c r="M26" s="77"/>
      <c r="N26" s="77"/>
      <c r="O26" s="77"/>
      <c r="P26" s="77">
        <v>66</v>
      </c>
      <c r="Q26" s="78"/>
      <c r="R26" s="71"/>
      <c r="S26" s="71"/>
      <c r="T26" s="71"/>
      <c r="U26" s="71"/>
      <c r="V26" s="72"/>
    </row>
    <row r="27" spans="1:22" s="81" customFormat="1" ht="9.75" customHeight="1">
      <c r="A27" s="862"/>
      <c r="B27" s="863" t="s">
        <v>6</v>
      </c>
      <c r="C27" s="814"/>
      <c r="D27" s="814"/>
      <c r="E27" s="814"/>
      <c r="F27" s="814"/>
      <c r="G27" s="814">
        <f>SUM(G13:G26)</f>
        <v>1404</v>
      </c>
      <c r="H27" s="814"/>
      <c r="I27" s="814"/>
      <c r="J27" s="814">
        <f>SUM(J13:J26)</f>
        <v>1404</v>
      </c>
      <c r="K27" s="814">
        <f>SUM(K13:K26)</f>
        <v>1097</v>
      </c>
      <c r="L27" s="814">
        <f>SUM(L13:L26)</f>
        <v>50</v>
      </c>
      <c r="M27" s="814">
        <f>M25+M24+M23+M21+M20+M17</f>
        <v>257</v>
      </c>
      <c r="N27" s="814"/>
      <c r="O27" s="814">
        <f>SUM(O13:O26)</f>
        <v>612</v>
      </c>
      <c r="P27" s="814">
        <f>SUM(P13:P26)</f>
        <v>792</v>
      </c>
      <c r="Q27" s="814"/>
      <c r="R27" s="814"/>
      <c r="S27" s="814"/>
      <c r="T27" s="814"/>
      <c r="U27" s="814"/>
      <c r="V27" s="834"/>
    </row>
    <row r="28" spans="1:22" s="34" customFormat="1" ht="7.5" customHeight="1" thickBot="1">
      <c r="A28" s="842"/>
      <c r="B28" s="844"/>
      <c r="C28" s="813"/>
      <c r="D28" s="813"/>
      <c r="E28" s="813"/>
      <c r="F28" s="813"/>
      <c r="G28" s="813"/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31"/>
    </row>
    <row r="29" spans="1:22" s="30" customFormat="1" ht="18.75" customHeight="1" thickBot="1">
      <c r="A29" s="82">
        <v>2</v>
      </c>
      <c r="B29" s="848" t="s">
        <v>126</v>
      </c>
      <c r="C29" s="849"/>
      <c r="D29" s="849"/>
      <c r="E29" s="849"/>
      <c r="F29" s="849"/>
      <c r="G29" s="849"/>
      <c r="H29" s="849"/>
      <c r="I29" s="849"/>
      <c r="J29" s="849"/>
      <c r="K29" s="849"/>
      <c r="L29" s="849"/>
      <c r="M29" s="849"/>
      <c r="N29" s="849"/>
      <c r="O29" s="849"/>
      <c r="P29" s="849"/>
      <c r="Q29" s="849"/>
      <c r="R29" s="849"/>
      <c r="S29" s="849"/>
      <c r="T29" s="849"/>
      <c r="U29" s="849"/>
      <c r="V29" s="850"/>
    </row>
    <row r="30" spans="1:22" s="49" customFormat="1" ht="14.25" customHeight="1">
      <c r="A30" s="31">
        <v>2.1</v>
      </c>
      <c r="B30" s="36" t="s">
        <v>1</v>
      </c>
      <c r="C30" s="76"/>
      <c r="D30" s="76">
        <v>3</v>
      </c>
      <c r="E30" s="76"/>
      <c r="F30" s="76">
        <v>1</v>
      </c>
      <c r="G30" s="76">
        <v>54</v>
      </c>
      <c r="H30" s="76">
        <f aca="true" t="shared" si="2" ref="H30:H38">G30/54</f>
        <v>1</v>
      </c>
      <c r="I30" s="76">
        <f aca="true" t="shared" si="3" ref="I30:I38">G30/36</f>
        <v>1.5</v>
      </c>
      <c r="J30" s="76">
        <f>Q30</f>
        <v>32</v>
      </c>
      <c r="K30" s="76">
        <f>Q30</f>
        <v>32</v>
      </c>
      <c r="L30" s="76"/>
      <c r="M30" s="76"/>
      <c r="N30" s="76">
        <f aca="true" t="shared" si="4" ref="N30:N38">G30-J30</f>
        <v>22</v>
      </c>
      <c r="O30" s="76"/>
      <c r="P30" s="76"/>
      <c r="Q30" s="76">
        <v>32</v>
      </c>
      <c r="R30" s="76"/>
      <c r="S30" s="76"/>
      <c r="T30" s="76"/>
      <c r="U30" s="76"/>
      <c r="V30" s="83"/>
    </row>
    <row r="31" spans="1:22" s="49" customFormat="1" ht="31.5" customHeight="1">
      <c r="A31" s="32">
        <v>2.2</v>
      </c>
      <c r="B31" s="56" t="s">
        <v>219</v>
      </c>
      <c r="C31" s="77">
        <v>3</v>
      </c>
      <c r="D31" s="77"/>
      <c r="E31" s="77"/>
      <c r="F31" s="77">
        <v>1</v>
      </c>
      <c r="G31" s="77">
        <v>54</v>
      </c>
      <c r="H31" s="77">
        <f t="shared" si="2"/>
        <v>1</v>
      </c>
      <c r="I31" s="77">
        <f t="shared" si="3"/>
        <v>1.5</v>
      </c>
      <c r="J31" s="77">
        <f>Q31</f>
        <v>32</v>
      </c>
      <c r="K31" s="100">
        <v>22</v>
      </c>
      <c r="L31" s="77"/>
      <c r="M31" s="77">
        <v>10</v>
      </c>
      <c r="N31" s="77">
        <f t="shared" si="4"/>
        <v>22</v>
      </c>
      <c r="O31" s="77"/>
      <c r="P31" s="77"/>
      <c r="Q31" s="77">
        <v>32</v>
      </c>
      <c r="R31" s="77"/>
      <c r="S31" s="77"/>
      <c r="T31" s="77"/>
      <c r="U31" s="77"/>
      <c r="V31" s="84"/>
    </row>
    <row r="32" spans="1:22" s="49" customFormat="1" ht="14.25" customHeight="1">
      <c r="A32" s="32">
        <v>2.3</v>
      </c>
      <c r="B32" s="35" t="s">
        <v>2</v>
      </c>
      <c r="C32" s="77"/>
      <c r="D32" s="77">
        <v>7</v>
      </c>
      <c r="E32" s="77"/>
      <c r="F32" s="77">
        <v>1</v>
      </c>
      <c r="G32" s="77">
        <v>54</v>
      </c>
      <c r="H32" s="77">
        <f t="shared" si="2"/>
        <v>1</v>
      </c>
      <c r="I32" s="77">
        <f t="shared" si="3"/>
        <v>1.5</v>
      </c>
      <c r="J32" s="77">
        <f>U32</f>
        <v>30</v>
      </c>
      <c r="K32" s="77">
        <v>22</v>
      </c>
      <c r="L32" s="77"/>
      <c r="M32" s="77">
        <v>8</v>
      </c>
      <c r="N32" s="100">
        <f t="shared" si="4"/>
        <v>24</v>
      </c>
      <c r="O32" s="77"/>
      <c r="P32" s="77"/>
      <c r="Q32" s="77"/>
      <c r="R32" s="77"/>
      <c r="S32" s="77"/>
      <c r="T32" s="77"/>
      <c r="U32" s="77">
        <v>30</v>
      </c>
      <c r="V32" s="84"/>
    </row>
    <row r="33" spans="1:22" s="49" customFormat="1" ht="14.25" customHeight="1">
      <c r="A33" s="32">
        <v>2.4</v>
      </c>
      <c r="B33" s="35" t="s">
        <v>3</v>
      </c>
      <c r="C33" s="1">
        <v>4</v>
      </c>
      <c r="D33" s="160"/>
      <c r="E33" s="77"/>
      <c r="F33" s="77"/>
      <c r="G33" s="77">
        <v>54</v>
      </c>
      <c r="H33" s="77">
        <f t="shared" si="2"/>
        <v>1</v>
      </c>
      <c r="I33" s="77">
        <f t="shared" si="3"/>
        <v>1.5</v>
      </c>
      <c r="J33" s="77">
        <f>R33</f>
        <v>36</v>
      </c>
      <c r="K33" s="77">
        <v>26</v>
      </c>
      <c r="L33" s="77"/>
      <c r="M33" s="77">
        <v>10</v>
      </c>
      <c r="N33" s="77">
        <f t="shared" si="4"/>
        <v>18</v>
      </c>
      <c r="O33" s="77"/>
      <c r="P33" s="77"/>
      <c r="Q33" s="77"/>
      <c r="R33" s="77">
        <v>36</v>
      </c>
      <c r="S33" s="77"/>
      <c r="T33" s="77"/>
      <c r="U33" s="77"/>
      <c r="V33" s="84"/>
    </row>
    <row r="34" spans="1:22" s="49" customFormat="1" ht="14.25" customHeight="1">
      <c r="A34" s="32">
        <v>2.5</v>
      </c>
      <c r="B34" s="35" t="s">
        <v>4</v>
      </c>
      <c r="C34" s="77"/>
      <c r="D34" s="77">
        <v>5</v>
      </c>
      <c r="E34" s="77"/>
      <c r="F34" s="77">
        <v>1</v>
      </c>
      <c r="G34" s="77">
        <v>54</v>
      </c>
      <c r="H34" s="77">
        <f t="shared" si="2"/>
        <v>1</v>
      </c>
      <c r="I34" s="77">
        <f t="shared" si="3"/>
        <v>1.5</v>
      </c>
      <c r="J34" s="77">
        <f>S34</f>
        <v>28</v>
      </c>
      <c r="K34" s="77">
        <v>18</v>
      </c>
      <c r="L34" s="77"/>
      <c r="M34" s="77">
        <v>10</v>
      </c>
      <c r="N34" s="77">
        <f t="shared" si="4"/>
        <v>26</v>
      </c>
      <c r="O34" s="77"/>
      <c r="P34" s="77"/>
      <c r="Q34" s="77"/>
      <c r="R34" s="77"/>
      <c r="S34" s="77">
        <v>28</v>
      </c>
      <c r="T34" s="77"/>
      <c r="U34" s="77"/>
      <c r="V34" s="84"/>
    </row>
    <row r="35" spans="1:22" s="49" customFormat="1" ht="14.25" customHeight="1">
      <c r="A35" s="37">
        <v>2.6</v>
      </c>
      <c r="B35" s="35" t="s">
        <v>5</v>
      </c>
      <c r="C35" s="77"/>
      <c r="D35" s="77">
        <v>3</v>
      </c>
      <c r="E35" s="77"/>
      <c r="F35" s="77">
        <v>1</v>
      </c>
      <c r="G35" s="77">
        <v>54</v>
      </c>
      <c r="H35" s="77">
        <f t="shared" si="2"/>
        <v>1</v>
      </c>
      <c r="I35" s="77">
        <f t="shared" si="3"/>
        <v>1.5</v>
      </c>
      <c r="J35" s="77">
        <f>Q35</f>
        <v>32</v>
      </c>
      <c r="K35" s="77">
        <v>26</v>
      </c>
      <c r="L35" s="77"/>
      <c r="M35" s="77">
        <v>6</v>
      </c>
      <c r="N35" s="77">
        <f t="shared" si="4"/>
        <v>22</v>
      </c>
      <c r="O35" s="77"/>
      <c r="P35" s="77"/>
      <c r="Q35" s="77">
        <v>32</v>
      </c>
      <c r="R35" s="77"/>
      <c r="S35" s="162"/>
      <c r="T35" s="77"/>
      <c r="U35" s="77"/>
      <c r="V35" s="84"/>
    </row>
    <row r="36" spans="1:22" s="49" customFormat="1" ht="14.25" customHeight="1">
      <c r="A36" s="32">
        <v>2.7</v>
      </c>
      <c r="B36" s="35" t="s">
        <v>127</v>
      </c>
      <c r="C36" s="77"/>
      <c r="D36" s="77" t="s">
        <v>128</v>
      </c>
      <c r="E36" s="77"/>
      <c r="F36" s="77"/>
      <c r="G36" s="77">
        <v>216</v>
      </c>
      <c r="H36" s="77">
        <f t="shared" si="2"/>
        <v>4</v>
      </c>
      <c r="I36" s="77">
        <f t="shared" si="3"/>
        <v>6</v>
      </c>
      <c r="J36" s="77">
        <v>216</v>
      </c>
      <c r="K36" s="77"/>
      <c r="L36" s="77"/>
      <c r="M36" s="77">
        <v>216</v>
      </c>
      <c r="N36" s="77">
        <f>G36-J36</f>
        <v>0</v>
      </c>
      <c r="O36" s="77"/>
      <c r="P36" s="77"/>
      <c r="Q36" s="77" t="s">
        <v>270</v>
      </c>
      <c r="R36" s="77" t="s">
        <v>190</v>
      </c>
      <c r="S36" s="77" t="s">
        <v>271</v>
      </c>
      <c r="T36" s="77">
        <v>22</v>
      </c>
      <c r="U36" s="77"/>
      <c r="V36" s="84"/>
    </row>
    <row r="37" spans="1:22" s="49" customFormat="1" ht="31.5" customHeight="1">
      <c r="A37" s="32">
        <v>2.8</v>
      </c>
      <c r="B37" s="56" t="s">
        <v>214</v>
      </c>
      <c r="C37" s="77"/>
      <c r="D37" s="77" t="s">
        <v>128</v>
      </c>
      <c r="E37" s="77"/>
      <c r="F37" s="77">
        <v>3</v>
      </c>
      <c r="G37" s="77">
        <v>216</v>
      </c>
      <c r="H37" s="77">
        <f t="shared" si="2"/>
        <v>4</v>
      </c>
      <c r="I37" s="77">
        <f t="shared" si="3"/>
        <v>6</v>
      </c>
      <c r="J37" s="77">
        <v>118</v>
      </c>
      <c r="K37" s="77"/>
      <c r="L37" s="77"/>
      <c r="M37" s="77">
        <v>118</v>
      </c>
      <c r="N37" s="77">
        <f t="shared" si="4"/>
        <v>98</v>
      </c>
      <c r="O37" s="77"/>
      <c r="P37" s="77"/>
      <c r="Q37" s="77">
        <v>32</v>
      </c>
      <c r="R37" s="77">
        <v>36</v>
      </c>
      <c r="S37" s="77">
        <v>28</v>
      </c>
      <c r="T37" s="77">
        <v>22</v>
      </c>
      <c r="U37" s="77"/>
      <c r="V37" s="84"/>
    </row>
    <row r="38" spans="1:22" s="49" customFormat="1" ht="31.5" customHeight="1" thickBot="1">
      <c r="A38" s="85">
        <v>2.9</v>
      </c>
      <c r="B38" s="56" t="s">
        <v>203</v>
      </c>
      <c r="C38" s="77"/>
      <c r="D38" s="77">
        <v>4</v>
      </c>
      <c r="E38" s="77"/>
      <c r="F38" s="77">
        <v>1</v>
      </c>
      <c r="G38" s="77">
        <v>54</v>
      </c>
      <c r="H38" s="100">
        <f t="shared" si="2"/>
        <v>1</v>
      </c>
      <c r="I38" s="100">
        <f t="shared" si="3"/>
        <v>1.5</v>
      </c>
      <c r="J38" s="100">
        <f>R38</f>
        <v>36</v>
      </c>
      <c r="K38" s="77">
        <v>26</v>
      </c>
      <c r="L38" s="77"/>
      <c r="M38" s="77">
        <v>10</v>
      </c>
      <c r="N38" s="100">
        <f t="shared" si="4"/>
        <v>18</v>
      </c>
      <c r="O38" s="77"/>
      <c r="P38" s="77"/>
      <c r="Q38" s="77"/>
      <c r="R38" s="77">
        <v>36</v>
      </c>
      <c r="S38" s="77"/>
      <c r="T38" s="77"/>
      <c r="U38" s="77"/>
      <c r="V38" s="84"/>
    </row>
    <row r="39" spans="1:24" s="81" customFormat="1" ht="14.25" customHeight="1">
      <c r="A39" s="841"/>
      <c r="B39" s="843" t="s">
        <v>6</v>
      </c>
      <c r="C39" s="812"/>
      <c r="D39" s="812"/>
      <c r="E39" s="812"/>
      <c r="F39" s="812"/>
      <c r="G39" s="812">
        <f>SUM(G30:G38)</f>
        <v>810</v>
      </c>
      <c r="H39" s="812">
        <f>SUM(H30:H38)</f>
        <v>15</v>
      </c>
      <c r="I39" s="812">
        <f>SUM(I30:I38)</f>
        <v>22.5</v>
      </c>
      <c r="J39" s="812">
        <f>J38+J37+J36+J35+J34+J33+J32+J31+J30</f>
        <v>560</v>
      </c>
      <c r="K39" s="812">
        <f>K38+K35+K34+K33+K32+K31+K30</f>
        <v>172</v>
      </c>
      <c r="L39" s="812"/>
      <c r="M39" s="812">
        <f>SUM(M30:M38)</f>
        <v>388</v>
      </c>
      <c r="N39" s="812">
        <f>SUM(N30:N38)</f>
        <v>250</v>
      </c>
      <c r="O39" s="812"/>
      <c r="P39" s="812"/>
      <c r="Q39" s="812">
        <f>Q30+Q31+Q35+32+32</f>
        <v>160</v>
      </c>
      <c r="R39" s="812">
        <f>R33+36+36+R38</f>
        <v>144</v>
      </c>
      <c r="S39" s="812">
        <f>S34+28+28</f>
        <v>84</v>
      </c>
      <c r="T39" s="812">
        <f>22+22</f>
        <v>44</v>
      </c>
      <c r="U39" s="812">
        <f>U32</f>
        <v>30</v>
      </c>
      <c r="V39" s="830"/>
      <c r="W39" s="81">
        <f>Q39+R39+S39+T39+U39</f>
        <v>462</v>
      </c>
      <c r="X39" s="81">
        <f>K39+M39</f>
        <v>560</v>
      </c>
    </row>
    <row r="40" spans="1:23" s="34" customFormat="1" ht="9.75" customHeight="1" thickBot="1">
      <c r="A40" s="842"/>
      <c r="B40" s="844"/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35"/>
      <c r="W40" s="222"/>
    </row>
    <row r="41" spans="1:22" s="30" customFormat="1" ht="21" customHeight="1" thickBot="1">
      <c r="A41" s="74">
        <v>3</v>
      </c>
      <c r="B41" s="845" t="s">
        <v>186</v>
      </c>
      <c r="C41" s="846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6"/>
      <c r="Q41" s="846"/>
      <c r="R41" s="846"/>
      <c r="S41" s="846"/>
      <c r="T41" s="846"/>
      <c r="U41" s="846"/>
      <c r="V41" s="847"/>
    </row>
    <row r="42" spans="1:22" s="49" customFormat="1" ht="14.25" customHeight="1">
      <c r="A42" s="31">
        <v>3.1</v>
      </c>
      <c r="B42" s="36" t="s">
        <v>7</v>
      </c>
      <c r="C42" s="76"/>
      <c r="D42" s="76" t="s">
        <v>130</v>
      </c>
      <c r="E42" s="76"/>
      <c r="F42" s="76">
        <v>2</v>
      </c>
      <c r="G42" s="76">
        <v>135</v>
      </c>
      <c r="H42" s="76">
        <f aca="true" t="shared" si="5" ref="H42:H52">G42/54</f>
        <v>2.5</v>
      </c>
      <c r="I42" s="76">
        <f aca="true" t="shared" si="6" ref="I42:I52">G42/36</f>
        <v>3.75</v>
      </c>
      <c r="J42" s="76">
        <f>Q42+R42</f>
        <v>84</v>
      </c>
      <c r="K42" s="76"/>
      <c r="L42" s="76"/>
      <c r="M42" s="76">
        <f>J42</f>
        <v>84</v>
      </c>
      <c r="N42" s="76">
        <f aca="true" t="shared" si="7" ref="N42:N52">G42-J42</f>
        <v>51</v>
      </c>
      <c r="O42" s="76"/>
      <c r="P42" s="76"/>
      <c r="Q42" s="76">
        <v>48</v>
      </c>
      <c r="R42" s="76">
        <v>36</v>
      </c>
      <c r="S42" s="4"/>
      <c r="T42" s="4"/>
      <c r="U42" s="4"/>
      <c r="V42" s="5"/>
    </row>
    <row r="43" spans="1:22" s="49" customFormat="1" ht="14.25" customHeight="1">
      <c r="A43" s="32">
        <v>3.2</v>
      </c>
      <c r="B43" s="35" t="s">
        <v>8</v>
      </c>
      <c r="C43" s="77"/>
      <c r="D43" s="77">
        <v>3</v>
      </c>
      <c r="E43" s="77"/>
      <c r="F43" s="77">
        <v>1</v>
      </c>
      <c r="G43" s="77">
        <v>81</v>
      </c>
      <c r="H43" s="77">
        <f t="shared" si="5"/>
        <v>1.5</v>
      </c>
      <c r="I43" s="77">
        <f t="shared" si="6"/>
        <v>2.25</v>
      </c>
      <c r="J43" s="77">
        <f>Q43+R43</f>
        <v>48</v>
      </c>
      <c r="K43" s="77">
        <v>38</v>
      </c>
      <c r="L43" s="77">
        <v>10</v>
      </c>
      <c r="M43" s="77"/>
      <c r="N43" s="77">
        <f t="shared" si="7"/>
        <v>33</v>
      </c>
      <c r="O43" s="77"/>
      <c r="P43" s="77"/>
      <c r="Q43" s="77">
        <v>48</v>
      </c>
      <c r="R43" s="77"/>
      <c r="S43" s="1"/>
      <c r="T43" s="1"/>
      <c r="U43" s="1"/>
      <c r="V43" s="6"/>
    </row>
    <row r="44" spans="1:22" s="49" customFormat="1" ht="14.25" customHeight="1">
      <c r="A44" s="32">
        <v>3.3</v>
      </c>
      <c r="B44" s="35" t="s">
        <v>9</v>
      </c>
      <c r="C44" s="77"/>
      <c r="D44" s="77">
        <v>3</v>
      </c>
      <c r="E44" s="77"/>
      <c r="F44" s="77">
        <v>1</v>
      </c>
      <c r="G44" s="77">
        <v>81</v>
      </c>
      <c r="H44" s="77">
        <f t="shared" si="5"/>
        <v>1.5</v>
      </c>
      <c r="I44" s="77">
        <f t="shared" si="6"/>
        <v>2.25</v>
      </c>
      <c r="J44" s="77">
        <f>Q44+R44</f>
        <v>48</v>
      </c>
      <c r="K44" s="77">
        <v>38</v>
      </c>
      <c r="L44" s="77">
        <v>10</v>
      </c>
      <c r="M44" s="77"/>
      <c r="N44" s="77">
        <f t="shared" si="7"/>
        <v>33</v>
      </c>
      <c r="O44" s="77"/>
      <c r="P44" s="77"/>
      <c r="Q44" s="77">
        <v>48</v>
      </c>
      <c r="R44" s="77"/>
      <c r="S44" s="1"/>
      <c r="T44" s="1"/>
      <c r="U44" s="1"/>
      <c r="V44" s="6"/>
    </row>
    <row r="45" spans="1:22" s="49" customFormat="1" ht="14.25" customHeight="1">
      <c r="A45" s="32">
        <v>3.4</v>
      </c>
      <c r="B45" s="35" t="s">
        <v>10</v>
      </c>
      <c r="C45" s="77"/>
      <c r="D45" s="77">
        <v>4</v>
      </c>
      <c r="E45" s="77"/>
      <c r="F45" s="77">
        <v>1</v>
      </c>
      <c r="G45" s="77">
        <v>81</v>
      </c>
      <c r="H45" s="77">
        <f t="shared" si="5"/>
        <v>1.5</v>
      </c>
      <c r="I45" s="77">
        <f t="shared" si="6"/>
        <v>2.25</v>
      </c>
      <c r="J45" s="77">
        <f>Q45+R45</f>
        <v>54</v>
      </c>
      <c r="K45" s="77">
        <v>36</v>
      </c>
      <c r="L45" s="77">
        <v>8</v>
      </c>
      <c r="M45" s="77">
        <v>10</v>
      </c>
      <c r="N45" s="77">
        <f t="shared" si="7"/>
        <v>27</v>
      </c>
      <c r="O45" s="77"/>
      <c r="P45" s="77"/>
      <c r="Q45" s="77"/>
      <c r="R45" s="77">
        <v>54</v>
      </c>
      <c r="S45" s="1"/>
      <c r="T45" s="1"/>
      <c r="U45" s="1"/>
      <c r="V45" s="6"/>
    </row>
    <row r="46" spans="1:22" s="49" customFormat="1" ht="14.25" customHeight="1">
      <c r="A46" s="32">
        <v>3.5</v>
      </c>
      <c r="B46" s="35" t="s">
        <v>11</v>
      </c>
      <c r="C46" s="77">
        <v>4</v>
      </c>
      <c r="D46" s="77"/>
      <c r="E46" s="77"/>
      <c r="F46" s="77">
        <v>1</v>
      </c>
      <c r="G46" s="77">
        <v>81</v>
      </c>
      <c r="H46" s="77">
        <f t="shared" si="5"/>
        <v>1.5</v>
      </c>
      <c r="I46" s="77">
        <f t="shared" si="6"/>
        <v>2.25</v>
      </c>
      <c r="J46" s="77">
        <f>Q46+R46</f>
        <v>54</v>
      </c>
      <c r="K46" s="77">
        <v>36</v>
      </c>
      <c r="L46" s="77">
        <v>8</v>
      </c>
      <c r="M46" s="77">
        <v>10</v>
      </c>
      <c r="N46" s="77">
        <f t="shared" si="7"/>
        <v>27</v>
      </c>
      <c r="O46" s="77"/>
      <c r="P46" s="77"/>
      <c r="Q46" s="77"/>
      <c r="R46" s="77">
        <v>54</v>
      </c>
      <c r="S46" s="1"/>
      <c r="T46" s="1"/>
      <c r="U46" s="1"/>
      <c r="V46" s="6"/>
    </row>
    <row r="47" spans="1:22" s="49" customFormat="1" ht="14.25" customHeight="1">
      <c r="A47" s="32">
        <v>3.6</v>
      </c>
      <c r="B47" s="35" t="s">
        <v>12</v>
      </c>
      <c r="C47" s="77"/>
      <c r="D47" s="77">
        <v>5</v>
      </c>
      <c r="E47" s="77"/>
      <c r="F47" s="77">
        <v>1</v>
      </c>
      <c r="G47" s="77">
        <v>54</v>
      </c>
      <c r="H47" s="77">
        <f t="shared" si="5"/>
        <v>1</v>
      </c>
      <c r="I47" s="77">
        <f t="shared" si="6"/>
        <v>1.5</v>
      </c>
      <c r="J47" s="77">
        <f>S47</f>
        <v>28</v>
      </c>
      <c r="K47" s="77">
        <v>24</v>
      </c>
      <c r="L47" s="77"/>
      <c r="M47" s="77">
        <v>4</v>
      </c>
      <c r="N47" s="77">
        <f t="shared" si="7"/>
        <v>26</v>
      </c>
      <c r="O47" s="77"/>
      <c r="P47" s="77"/>
      <c r="Q47" s="77"/>
      <c r="R47" s="77"/>
      <c r="S47" s="77">
        <v>28</v>
      </c>
      <c r="T47" s="77"/>
      <c r="U47" s="77"/>
      <c r="V47" s="6"/>
    </row>
    <row r="48" spans="1:22" s="49" customFormat="1" ht="14.25" customHeight="1">
      <c r="A48" s="32">
        <v>3.7</v>
      </c>
      <c r="B48" s="35" t="s">
        <v>13</v>
      </c>
      <c r="C48" s="77"/>
      <c r="D48" s="77">
        <v>5</v>
      </c>
      <c r="E48" s="77"/>
      <c r="F48" s="77">
        <v>1</v>
      </c>
      <c r="G48" s="77">
        <v>54</v>
      </c>
      <c r="H48" s="77">
        <f t="shared" si="5"/>
        <v>1</v>
      </c>
      <c r="I48" s="77">
        <f t="shared" si="6"/>
        <v>1.5</v>
      </c>
      <c r="J48" s="77">
        <f>S48</f>
        <v>28</v>
      </c>
      <c r="K48" s="77">
        <v>28</v>
      </c>
      <c r="L48" s="77"/>
      <c r="M48" s="77"/>
      <c r="N48" s="77">
        <f t="shared" si="7"/>
        <v>26</v>
      </c>
      <c r="O48" s="77"/>
      <c r="P48" s="77"/>
      <c r="Q48" s="77"/>
      <c r="R48" s="77"/>
      <c r="S48" s="77">
        <v>28</v>
      </c>
      <c r="T48" s="77"/>
      <c r="U48" s="77"/>
      <c r="V48" s="6"/>
    </row>
    <row r="49" spans="1:22" s="49" customFormat="1" ht="14.25" customHeight="1">
      <c r="A49" s="32">
        <v>3.8</v>
      </c>
      <c r="B49" s="35" t="s">
        <v>14</v>
      </c>
      <c r="C49" s="77"/>
      <c r="D49" s="77">
        <v>6</v>
      </c>
      <c r="E49" s="77"/>
      <c r="F49" s="77">
        <v>1</v>
      </c>
      <c r="G49" s="77">
        <v>81</v>
      </c>
      <c r="H49" s="77">
        <f t="shared" si="5"/>
        <v>1.5</v>
      </c>
      <c r="I49" s="77">
        <f t="shared" si="6"/>
        <v>2.25</v>
      </c>
      <c r="J49" s="77">
        <f>T49</f>
        <v>55</v>
      </c>
      <c r="K49" s="77">
        <v>35</v>
      </c>
      <c r="L49" s="77"/>
      <c r="M49" s="77">
        <v>20</v>
      </c>
      <c r="N49" s="77">
        <f t="shared" si="7"/>
        <v>26</v>
      </c>
      <c r="O49" s="77"/>
      <c r="P49" s="77"/>
      <c r="Q49" s="77"/>
      <c r="R49" s="77"/>
      <c r="S49" s="77"/>
      <c r="T49" s="77">
        <v>55</v>
      </c>
      <c r="U49" s="77"/>
      <c r="V49" s="6"/>
    </row>
    <row r="50" spans="1:22" s="49" customFormat="1" ht="14.25" customHeight="1">
      <c r="A50" s="32">
        <v>3.9</v>
      </c>
      <c r="B50" s="79" t="s">
        <v>15</v>
      </c>
      <c r="C50" s="77">
        <v>3</v>
      </c>
      <c r="D50" s="77"/>
      <c r="E50" s="77"/>
      <c r="F50" s="77">
        <v>1</v>
      </c>
      <c r="G50" s="77">
        <v>81</v>
      </c>
      <c r="H50" s="77">
        <f t="shared" si="5"/>
        <v>1.5</v>
      </c>
      <c r="I50" s="77">
        <f t="shared" si="6"/>
        <v>2.25</v>
      </c>
      <c r="J50" s="77">
        <f>Q50</f>
        <v>48</v>
      </c>
      <c r="K50" s="77">
        <v>36</v>
      </c>
      <c r="L50" s="77">
        <v>4</v>
      </c>
      <c r="M50" s="77">
        <v>8</v>
      </c>
      <c r="N50" s="77">
        <f t="shared" si="7"/>
        <v>33</v>
      </c>
      <c r="O50" s="77"/>
      <c r="P50" s="77"/>
      <c r="Q50" s="77">
        <v>48</v>
      </c>
      <c r="R50" s="77"/>
      <c r="S50" s="77"/>
      <c r="T50" s="77"/>
      <c r="U50" s="77"/>
      <c r="V50" s="6"/>
    </row>
    <row r="51" spans="1:22" s="49" customFormat="1" ht="14.25" customHeight="1">
      <c r="A51" s="159">
        <v>3.1</v>
      </c>
      <c r="B51" s="79" t="s">
        <v>16</v>
      </c>
      <c r="C51" s="158"/>
      <c r="D51" s="80">
        <v>5</v>
      </c>
      <c r="E51" s="80"/>
      <c r="F51" s="80"/>
      <c r="G51" s="80">
        <v>54</v>
      </c>
      <c r="H51" s="77">
        <f t="shared" si="5"/>
        <v>1</v>
      </c>
      <c r="I51" s="77">
        <f t="shared" si="6"/>
        <v>1.5</v>
      </c>
      <c r="J51" s="77">
        <f>S51</f>
        <v>28</v>
      </c>
      <c r="K51" s="80">
        <v>20</v>
      </c>
      <c r="L51" s="80">
        <v>4</v>
      </c>
      <c r="M51" s="80">
        <v>4</v>
      </c>
      <c r="N51" s="77">
        <f t="shared" si="7"/>
        <v>26</v>
      </c>
      <c r="O51" s="80"/>
      <c r="P51" s="80"/>
      <c r="Q51" s="80"/>
      <c r="R51" s="80"/>
      <c r="S51" s="80">
        <v>28</v>
      </c>
      <c r="T51" s="80"/>
      <c r="U51" s="80"/>
      <c r="V51" s="72"/>
    </row>
    <row r="52" spans="1:22" s="49" customFormat="1" ht="20.25" customHeight="1" thickBot="1">
      <c r="A52" s="68">
        <v>3.11</v>
      </c>
      <c r="B52" s="66" t="s">
        <v>17</v>
      </c>
      <c r="C52" s="86"/>
      <c r="D52" s="87">
        <v>3</v>
      </c>
      <c r="E52" s="87"/>
      <c r="F52" s="87">
        <v>1</v>
      </c>
      <c r="G52" s="87">
        <v>81</v>
      </c>
      <c r="H52" s="100">
        <f t="shared" si="5"/>
        <v>1.5</v>
      </c>
      <c r="I52" s="100">
        <f t="shared" si="6"/>
        <v>2.25</v>
      </c>
      <c r="J52" s="100">
        <f>Q52+R52</f>
        <v>48</v>
      </c>
      <c r="K52" s="87">
        <v>34</v>
      </c>
      <c r="L52" s="87"/>
      <c r="M52" s="87">
        <v>14</v>
      </c>
      <c r="N52" s="100">
        <f t="shared" si="7"/>
        <v>33</v>
      </c>
      <c r="O52" s="87"/>
      <c r="P52" s="87"/>
      <c r="Q52" s="87">
        <v>48</v>
      </c>
      <c r="R52" s="87"/>
      <c r="S52" s="87"/>
      <c r="T52" s="87"/>
      <c r="U52" s="87"/>
      <c r="V52" s="7"/>
    </row>
    <row r="53" spans="1:22" s="81" customFormat="1" ht="13.5" customHeight="1">
      <c r="A53" s="841"/>
      <c r="B53" s="843" t="s">
        <v>6</v>
      </c>
      <c r="C53" s="812"/>
      <c r="D53" s="812"/>
      <c r="E53" s="812"/>
      <c r="F53" s="812"/>
      <c r="G53" s="812">
        <f>SUM(G42:G52)</f>
        <v>864</v>
      </c>
      <c r="H53" s="812">
        <f>SUM(H42:H52)</f>
        <v>16</v>
      </c>
      <c r="I53" s="812">
        <f>SUM(I42:I52)</f>
        <v>24</v>
      </c>
      <c r="J53" s="812">
        <f>J42+J43+J44+J45+J46+J47+J48+J49+J50+J51+J52</f>
        <v>523</v>
      </c>
      <c r="K53" s="812">
        <f>SUM(K43:K52)</f>
        <v>325</v>
      </c>
      <c r="L53" s="812">
        <f>L51+L50+L46+L45+L44+L43</f>
        <v>44</v>
      </c>
      <c r="M53" s="812">
        <f>SUM(M42:M52)</f>
        <v>154</v>
      </c>
      <c r="N53" s="812">
        <f>SUM(N42:N52)</f>
        <v>341</v>
      </c>
      <c r="O53" s="812"/>
      <c r="P53" s="812"/>
      <c r="Q53" s="812">
        <f>SUM(Q42:Q52)</f>
        <v>240</v>
      </c>
      <c r="R53" s="812">
        <f>SUM(R42:R52)</f>
        <v>144</v>
      </c>
      <c r="S53" s="812">
        <f>SUM(S42:S52)</f>
        <v>84</v>
      </c>
      <c r="T53" s="812">
        <f>SUM(T42:T52)</f>
        <v>55</v>
      </c>
      <c r="U53" s="812">
        <f>SUM(U42:U52)</f>
        <v>0</v>
      </c>
      <c r="V53" s="830"/>
    </row>
    <row r="54" spans="1:25" s="81" customFormat="1" ht="13.5" customHeight="1" thickBot="1">
      <c r="A54" s="842"/>
      <c r="B54" s="844"/>
      <c r="C54" s="813"/>
      <c r="D54" s="813"/>
      <c r="E54" s="813"/>
      <c r="F54" s="813"/>
      <c r="G54" s="813"/>
      <c r="H54" s="813"/>
      <c r="I54" s="813"/>
      <c r="J54" s="813"/>
      <c r="K54" s="813"/>
      <c r="L54" s="813"/>
      <c r="M54" s="813"/>
      <c r="N54" s="813"/>
      <c r="O54" s="813"/>
      <c r="P54" s="813"/>
      <c r="Q54" s="813"/>
      <c r="R54" s="813"/>
      <c r="S54" s="813"/>
      <c r="T54" s="813"/>
      <c r="U54" s="813"/>
      <c r="V54" s="831"/>
      <c r="X54" s="81">
        <f>Q53+R53+S53+T53</f>
        <v>523</v>
      </c>
      <c r="Y54" s="81">
        <f>K53+L53+M53</f>
        <v>523</v>
      </c>
    </row>
    <row r="55" spans="1:22" s="30" customFormat="1" ht="19.5" customHeight="1">
      <c r="A55" s="74">
        <v>4</v>
      </c>
      <c r="B55" s="827" t="s">
        <v>134</v>
      </c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9"/>
    </row>
    <row r="56" spans="1:22" s="49" customFormat="1" ht="16.5" customHeight="1">
      <c r="A56" s="32">
        <v>4.1</v>
      </c>
      <c r="B56" s="35" t="s">
        <v>131</v>
      </c>
      <c r="C56" s="77">
        <v>5</v>
      </c>
      <c r="D56" s="77">
        <v>4</v>
      </c>
      <c r="E56" s="77">
        <v>5</v>
      </c>
      <c r="F56" s="77">
        <v>1</v>
      </c>
      <c r="G56" s="77">
        <v>189</v>
      </c>
      <c r="H56" s="77">
        <f aca="true" t="shared" si="8" ref="H56:H63">G56/54</f>
        <v>3.5</v>
      </c>
      <c r="I56" s="77">
        <f aca="true" t="shared" si="9" ref="I56:I63">G56/36</f>
        <v>5.25</v>
      </c>
      <c r="J56" s="77">
        <f>R56+S56</f>
        <v>128</v>
      </c>
      <c r="K56" s="77">
        <v>96</v>
      </c>
      <c r="L56" s="77"/>
      <c r="M56" s="77">
        <v>32</v>
      </c>
      <c r="N56" s="77">
        <f aca="true" t="shared" si="10" ref="N56:N63">G56-J56</f>
        <v>61</v>
      </c>
      <c r="O56" s="77"/>
      <c r="P56" s="77"/>
      <c r="Q56" s="77"/>
      <c r="R56" s="77">
        <v>72</v>
      </c>
      <c r="S56" s="77">
        <v>56</v>
      </c>
      <c r="T56" s="77"/>
      <c r="U56" s="77"/>
      <c r="V56" s="88"/>
    </row>
    <row r="57" spans="1:22" s="49" customFormat="1" ht="14.25" customHeight="1">
      <c r="A57" s="32">
        <v>4.2</v>
      </c>
      <c r="B57" s="35" t="s">
        <v>23</v>
      </c>
      <c r="C57" s="77">
        <v>7</v>
      </c>
      <c r="D57" s="77">
        <v>6</v>
      </c>
      <c r="E57" s="77">
        <v>7</v>
      </c>
      <c r="F57" s="77">
        <v>1</v>
      </c>
      <c r="G57" s="77">
        <v>135</v>
      </c>
      <c r="H57" s="77">
        <f t="shared" si="8"/>
        <v>2.5</v>
      </c>
      <c r="I57" s="77">
        <f t="shared" si="9"/>
        <v>3.75</v>
      </c>
      <c r="J57" s="77">
        <f>T57+U57</f>
        <v>83</v>
      </c>
      <c r="K57" s="77">
        <v>63</v>
      </c>
      <c r="L57" s="77"/>
      <c r="M57" s="77">
        <v>20</v>
      </c>
      <c r="N57" s="77">
        <f t="shared" si="10"/>
        <v>52</v>
      </c>
      <c r="O57" s="77"/>
      <c r="P57" s="77"/>
      <c r="Q57" s="77"/>
      <c r="R57" s="77"/>
      <c r="S57" s="77"/>
      <c r="T57" s="77">
        <v>33</v>
      </c>
      <c r="U57" s="77">
        <v>50</v>
      </c>
      <c r="V57" s="88"/>
    </row>
    <row r="58" spans="1:22" s="49" customFormat="1" ht="14.25" customHeight="1">
      <c r="A58" s="32">
        <v>4.3</v>
      </c>
      <c r="B58" s="35" t="s">
        <v>24</v>
      </c>
      <c r="D58" s="77">
        <v>4</v>
      </c>
      <c r="E58" s="77"/>
      <c r="F58" s="77">
        <v>1</v>
      </c>
      <c r="G58" s="77">
        <v>108</v>
      </c>
      <c r="H58" s="77">
        <f t="shared" si="8"/>
        <v>2</v>
      </c>
      <c r="I58" s="77">
        <f t="shared" si="9"/>
        <v>3</v>
      </c>
      <c r="J58" s="77">
        <f>R58+S58</f>
        <v>72</v>
      </c>
      <c r="K58" s="77">
        <v>56</v>
      </c>
      <c r="L58" s="77">
        <v>6</v>
      </c>
      <c r="M58" s="77">
        <v>10</v>
      </c>
      <c r="N58" s="77">
        <f t="shared" si="10"/>
        <v>36</v>
      </c>
      <c r="O58" s="77"/>
      <c r="P58" s="77"/>
      <c r="Q58" s="77"/>
      <c r="R58" s="77">
        <v>72</v>
      </c>
      <c r="S58" s="77"/>
      <c r="T58" s="77"/>
      <c r="U58" s="77"/>
      <c r="V58" s="88"/>
    </row>
    <row r="59" spans="1:22" s="49" customFormat="1" ht="33.75" customHeight="1">
      <c r="A59" s="32">
        <v>4.4</v>
      </c>
      <c r="B59" s="56" t="s">
        <v>25</v>
      </c>
      <c r="C59" s="77">
        <v>7</v>
      </c>
      <c r="D59" s="77">
        <v>6</v>
      </c>
      <c r="E59" s="77"/>
      <c r="F59" s="77">
        <v>1</v>
      </c>
      <c r="G59" s="77">
        <v>135</v>
      </c>
      <c r="H59" s="77">
        <f t="shared" si="8"/>
        <v>2.5</v>
      </c>
      <c r="I59" s="77">
        <f t="shared" si="9"/>
        <v>3.75</v>
      </c>
      <c r="J59" s="77">
        <f>T59+U59</f>
        <v>83</v>
      </c>
      <c r="K59" s="77">
        <v>63</v>
      </c>
      <c r="L59" s="77"/>
      <c r="M59" s="77">
        <v>20</v>
      </c>
      <c r="N59" s="77">
        <f t="shared" si="10"/>
        <v>52</v>
      </c>
      <c r="O59" s="77"/>
      <c r="P59" s="77"/>
      <c r="Q59" s="77"/>
      <c r="R59" s="77"/>
      <c r="S59" s="77"/>
      <c r="T59" s="77">
        <v>33</v>
      </c>
      <c r="U59" s="77">
        <v>50</v>
      </c>
      <c r="V59" s="88"/>
    </row>
    <row r="60" spans="1:22" s="49" customFormat="1" ht="31.5" customHeight="1">
      <c r="A60" s="32">
        <v>4.5</v>
      </c>
      <c r="B60" s="56" t="s">
        <v>132</v>
      </c>
      <c r="C60" s="77"/>
      <c r="D60" s="77">
        <v>7</v>
      </c>
      <c r="E60" s="77"/>
      <c r="F60" s="77">
        <v>1</v>
      </c>
      <c r="G60" s="77">
        <v>81</v>
      </c>
      <c r="H60" s="77">
        <f t="shared" si="8"/>
        <v>1.5</v>
      </c>
      <c r="I60" s="77">
        <f t="shared" si="9"/>
        <v>2.25</v>
      </c>
      <c r="J60" s="77">
        <f>U60</f>
        <v>50</v>
      </c>
      <c r="K60" s="77">
        <v>36</v>
      </c>
      <c r="L60" s="77"/>
      <c r="M60" s="77">
        <v>14</v>
      </c>
      <c r="N60" s="77">
        <f t="shared" si="10"/>
        <v>31</v>
      </c>
      <c r="O60" s="77"/>
      <c r="P60" s="77"/>
      <c r="Q60" s="77"/>
      <c r="R60" s="77"/>
      <c r="S60" s="77"/>
      <c r="T60" s="77"/>
      <c r="U60" s="77">
        <v>50</v>
      </c>
      <c r="V60" s="88"/>
    </row>
    <row r="61" spans="1:22" s="49" customFormat="1" ht="14.25" customHeight="1">
      <c r="A61" s="32">
        <v>4.6</v>
      </c>
      <c r="B61" s="35" t="s">
        <v>133</v>
      </c>
      <c r="C61" s="77">
        <v>6</v>
      </c>
      <c r="D61" s="77"/>
      <c r="E61" s="77"/>
      <c r="F61" s="77">
        <v>1</v>
      </c>
      <c r="G61" s="77">
        <v>81</v>
      </c>
      <c r="H61" s="77">
        <f t="shared" si="8"/>
        <v>1.5</v>
      </c>
      <c r="I61" s="77">
        <f t="shared" si="9"/>
        <v>2.25</v>
      </c>
      <c r="J61" s="77">
        <f>K61+M61</f>
        <v>55</v>
      </c>
      <c r="K61" s="77">
        <v>45</v>
      </c>
      <c r="L61" s="77"/>
      <c r="M61" s="77">
        <v>10</v>
      </c>
      <c r="N61" s="77">
        <f t="shared" si="10"/>
        <v>26</v>
      </c>
      <c r="O61" s="77"/>
      <c r="P61" s="77"/>
      <c r="Q61" s="77"/>
      <c r="R61" s="77"/>
      <c r="S61" s="77"/>
      <c r="T61" s="77">
        <v>55</v>
      </c>
      <c r="U61" s="77"/>
      <c r="V61" s="88"/>
    </row>
    <row r="62" spans="1:22" s="49" customFormat="1" ht="14.25" customHeight="1">
      <c r="A62" s="33">
        <v>4.7</v>
      </c>
      <c r="B62" s="79" t="s">
        <v>26</v>
      </c>
      <c r="C62" s="80">
        <v>6</v>
      </c>
      <c r="D62" s="80"/>
      <c r="E62" s="80"/>
      <c r="F62" s="80">
        <v>1</v>
      </c>
      <c r="G62" s="80">
        <v>81</v>
      </c>
      <c r="H62" s="77">
        <f t="shared" si="8"/>
        <v>1.5</v>
      </c>
      <c r="I62" s="77">
        <f t="shared" si="9"/>
        <v>2.25</v>
      </c>
      <c r="J62" s="80">
        <f>K62+L62+M62</f>
        <v>55</v>
      </c>
      <c r="K62" s="80">
        <v>35</v>
      </c>
      <c r="L62" s="80">
        <v>10</v>
      </c>
      <c r="M62" s="80">
        <v>10</v>
      </c>
      <c r="N62" s="80">
        <f t="shared" si="10"/>
        <v>26</v>
      </c>
      <c r="O62" s="80"/>
      <c r="P62" s="80"/>
      <c r="Q62" s="80"/>
      <c r="R62" s="80"/>
      <c r="S62" s="80"/>
      <c r="T62" s="80">
        <v>55</v>
      </c>
      <c r="U62" s="80"/>
      <c r="V62" s="211"/>
    </row>
    <row r="63" spans="1:22" s="213" customFormat="1" ht="16.5" customHeight="1" thickBot="1">
      <c r="A63" s="87">
        <v>4.8</v>
      </c>
      <c r="B63" s="66" t="s">
        <v>27</v>
      </c>
      <c r="C63" s="87"/>
      <c r="D63" s="87">
        <v>7</v>
      </c>
      <c r="E63" s="87">
        <v>7</v>
      </c>
      <c r="F63" s="87">
        <v>1</v>
      </c>
      <c r="G63" s="87">
        <v>108</v>
      </c>
      <c r="H63" s="87">
        <f t="shared" si="8"/>
        <v>2</v>
      </c>
      <c r="I63" s="87">
        <f t="shared" si="9"/>
        <v>3</v>
      </c>
      <c r="J63" s="87">
        <f>U63</f>
        <v>60</v>
      </c>
      <c r="K63" s="87">
        <v>42</v>
      </c>
      <c r="L63" s="87"/>
      <c r="M63" s="87">
        <v>18</v>
      </c>
      <c r="N63" s="87">
        <f t="shared" si="10"/>
        <v>48</v>
      </c>
      <c r="O63" s="87"/>
      <c r="P63" s="87"/>
      <c r="Q63" s="87"/>
      <c r="R63" s="87"/>
      <c r="S63" s="87"/>
      <c r="T63" s="87"/>
      <c r="U63" s="87">
        <v>60</v>
      </c>
      <c r="V63" s="203"/>
    </row>
    <row r="64" spans="1:25" s="49" customFormat="1" ht="19.5" customHeight="1" thickBot="1">
      <c r="A64" s="212"/>
      <c r="B64" s="89" t="s">
        <v>6</v>
      </c>
      <c r="C64" s="176"/>
      <c r="D64" s="176"/>
      <c r="E64" s="176"/>
      <c r="F64" s="176"/>
      <c r="G64" s="214">
        <f>SUM(G56:G63)</f>
        <v>918</v>
      </c>
      <c r="H64" s="214">
        <f>SUM(H56:H63)</f>
        <v>17</v>
      </c>
      <c r="I64" s="214">
        <f>SUM(I56:I63)</f>
        <v>25.5</v>
      </c>
      <c r="J64" s="214">
        <f>SUM(J56:J63)</f>
        <v>586</v>
      </c>
      <c r="K64" s="214">
        <f>SUM(K56:K63)</f>
        <v>436</v>
      </c>
      <c r="L64" s="214">
        <f>L62+L58</f>
        <v>16</v>
      </c>
      <c r="M64" s="214">
        <f>SUM(M56:M63)</f>
        <v>134</v>
      </c>
      <c r="N64" s="214">
        <f>SUM(N56:N63)</f>
        <v>332</v>
      </c>
      <c r="O64" s="214"/>
      <c r="P64" s="214"/>
      <c r="Q64" s="214"/>
      <c r="R64" s="214">
        <f>R58+R56</f>
        <v>144</v>
      </c>
      <c r="S64" s="214">
        <f>S56</f>
        <v>56</v>
      </c>
      <c r="T64" s="214">
        <f>T62+T61+T59+T57</f>
        <v>176</v>
      </c>
      <c r="U64" s="214">
        <f>U63+U60+U59+U57</f>
        <v>210</v>
      </c>
      <c r="V64" s="215"/>
      <c r="X64" s="49">
        <f>R64+S64+T64+U64</f>
        <v>586</v>
      </c>
      <c r="Y64" s="49">
        <f>K64+L64+M64</f>
        <v>586</v>
      </c>
    </row>
    <row r="65" spans="1:22" s="221" customFormat="1" ht="18.75" customHeight="1">
      <c r="A65" s="204"/>
      <c r="B65" s="220" t="s">
        <v>229</v>
      </c>
      <c r="C65" s="205"/>
      <c r="D65" s="205"/>
      <c r="E65" s="205"/>
      <c r="F65" s="205"/>
      <c r="G65" s="206"/>
      <c r="H65" s="206"/>
      <c r="I65" s="206"/>
      <c r="J65" s="76"/>
      <c r="K65" s="205"/>
      <c r="L65" s="205"/>
      <c r="M65" s="205"/>
      <c r="N65" s="76"/>
      <c r="O65" s="205"/>
      <c r="P65" s="205"/>
      <c r="Q65" s="205"/>
      <c r="R65" s="205"/>
      <c r="S65" s="205"/>
      <c r="T65" s="205"/>
      <c r="U65" s="205"/>
      <c r="V65" s="207"/>
    </row>
    <row r="66" spans="1:22" s="188" customFormat="1" ht="18.75" customHeight="1" thickBot="1">
      <c r="A66" s="184"/>
      <c r="B66" s="189" t="s">
        <v>230</v>
      </c>
      <c r="C66" s="183"/>
      <c r="D66" s="183"/>
      <c r="E66" s="183"/>
      <c r="F66" s="183"/>
      <c r="G66" s="184"/>
      <c r="H66" s="184"/>
      <c r="I66" s="184"/>
      <c r="J66" s="185"/>
      <c r="K66" s="183"/>
      <c r="L66" s="183"/>
      <c r="M66" s="183"/>
      <c r="N66" s="185"/>
      <c r="O66" s="183"/>
      <c r="P66" s="183"/>
      <c r="Q66" s="183"/>
      <c r="R66" s="183"/>
      <c r="S66" s="183"/>
      <c r="T66" s="183"/>
      <c r="U66" s="183"/>
      <c r="V66" s="186"/>
    </row>
    <row r="67" spans="1:22" s="201" customFormat="1" ht="18.75" customHeight="1">
      <c r="A67" s="190"/>
      <c r="B67" s="194" t="s">
        <v>232</v>
      </c>
      <c r="C67" s="190"/>
      <c r="D67" s="190"/>
      <c r="E67" s="190"/>
      <c r="F67" s="190"/>
      <c r="G67" s="187">
        <v>108</v>
      </c>
      <c r="H67" s="77">
        <v>2</v>
      </c>
      <c r="I67" s="77">
        <v>3</v>
      </c>
      <c r="J67" s="191"/>
      <c r="K67" s="190"/>
      <c r="L67" s="190"/>
      <c r="M67" s="190"/>
      <c r="N67" s="191"/>
      <c r="O67" s="190"/>
      <c r="P67" s="190"/>
      <c r="Q67" s="190"/>
      <c r="R67" s="190"/>
      <c r="S67" s="190"/>
      <c r="T67" s="190"/>
      <c r="U67" s="190"/>
      <c r="V67" s="223"/>
    </row>
    <row r="68" spans="1:22" s="201" customFormat="1" ht="18.75" customHeight="1">
      <c r="A68" s="192"/>
      <c r="B68" s="202" t="s">
        <v>233</v>
      </c>
      <c r="C68" s="192"/>
      <c r="D68" s="192"/>
      <c r="E68" s="192"/>
      <c r="F68" s="192"/>
      <c r="G68" s="50">
        <v>108</v>
      </c>
      <c r="H68" s="77">
        <v>2</v>
      </c>
      <c r="I68" s="77">
        <v>3</v>
      </c>
      <c r="J68" s="193"/>
      <c r="K68" s="192"/>
      <c r="L68" s="192"/>
      <c r="M68" s="192"/>
      <c r="N68" s="193"/>
      <c r="O68" s="192"/>
      <c r="P68" s="192"/>
      <c r="Q68" s="192"/>
      <c r="R68" s="192"/>
      <c r="S68" s="192"/>
      <c r="T68" s="192"/>
      <c r="U68" s="192"/>
      <c r="V68" s="224"/>
    </row>
    <row r="69" spans="1:22" s="201" customFormat="1" ht="34.5" customHeight="1">
      <c r="A69" s="192"/>
      <c r="B69" s="202" t="s">
        <v>234</v>
      </c>
      <c r="C69" s="192"/>
      <c r="D69" s="192"/>
      <c r="E69" s="192"/>
      <c r="F69" s="192"/>
      <c r="G69" s="50">
        <v>108</v>
      </c>
      <c r="H69" s="77">
        <v>2</v>
      </c>
      <c r="I69" s="77">
        <v>3</v>
      </c>
      <c r="J69" s="193"/>
      <c r="K69" s="192"/>
      <c r="L69" s="192"/>
      <c r="M69" s="192"/>
      <c r="N69" s="193"/>
      <c r="O69" s="192"/>
      <c r="P69" s="192"/>
      <c r="Q69" s="192"/>
      <c r="R69" s="192"/>
      <c r="S69" s="192"/>
      <c r="T69" s="192"/>
      <c r="U69" s="192"/>
      <c r="V69" s="224"/>
    </row>
    <row r="70" spans="1:22" s="201" customFormat="1" ht="18.75" customHeight="1" thickBot="1">
      <c r="A70" s="195"/>
      <c r="B70" s="216" t="s">
        <v>235</v>
      </c>
      <c r="C70" s="195"/>
      <c r="D70" s="195"/>
      <c r="E70" s="195"/>
      <c r="F70" s="195"/>
      <c r="G70" s="29">
        <v>216</v>
      </c>
      <c r="H70" s="87">
        <v>4</v>
      </c>
      <c r="I70" s="87">
        <v>6</v>
      </c>
      <c r="J70" s="196"/>
      <c r="K70" s="195"/>
      <c r="L70" s="195"/>
      <c r="M70" s="195"/>
      <c r="N70" s="196"/>
      <c r="O70" s="195"/>
      <c r="P70" s="195"/>
      <c r="Q70" s="195"/>
      <c r="R70" s="195"/>
      <c r="S70" s="195"/>
      <c r="T70" s="195"/>
      <c r="U70" s="195"/>
      <c r="V70" s="225"/>
    </row>
    <row r="71" spans="1:22" s="49" customFormat="1" ht="19.5" customHeight="1" thickBot="1">
      <c r="A71" s="217"/>
      <c r="B71" s="58" t="s">
        <v>236</v>
      </c>
      <c r="C71" s="200"/>
      <c r="D71" s="200"/>
      <c r="E71" s="200"/>
      <c r="F71" s="200"/>
      <c r="G71" s="197">
        <f>SUM(G67:G70)</f>
        <v>540</v>
      </c>
      <c r="H71" s="197">
        <f>SUM(H67:H70)</f>
        <v>10</v>
      </c>
      <c r="I71" s="197">
        <f>SUM(I67:I70)</f>
        <v>15</v>
      </c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218"/>
    </row>
    <row r="72" spans="1:22" s="49" customFormat="1" ht="19.5" customHeight="1" thickBot="1">
      <c r="A72" s="212"/>
      <c r="B72" s="219" t="s">
        <v>148</v>
      </c>
      <c r="C72" s="176"/>
      <c r="D72" s="176"/>
      <c r="E72" s="176"/>
      <c r="F72" s="176"/>
      <c r="G72" s="214">
        <v>378</v>
      </c>
      <c r="H72" s="214">
        <v>7</v>
      </c>
      <c r="I72" s="214">
        <v>10.5</v>
      </c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5"/>
    </row>
    <row r="73" spans="1:22" s="188" customFormat="1" ht="18.75" customHeight="1" thickBot="1">
      <c r="A73" s="208"/>
      <c r="B73" s="198" t="s">
        <v>74</v>
      </c>
      <c r="C73" s="199"/>
      <c r="D73" s="199"/>
      <c r="E73" s="199"/>
      <c r="F73" s="199"/>
      <c r="G73" s="197">
        <v>216</v>
      </c>
      <c r="H73" s="197">
        <v>4</v>
      </c>
      <c r="I73" s="197">
        <v>6</v>
      </c>
      <c r="J73" s="200"/>
      <c r="K73" s="199"/>
      <c r="L73" s="199"/>
      <c r="M73" s="199"/>
      <c r="N73" s="200"/>
      <c r="O73" s="199"/>
      <c r="P73" s="199"/>
      <c r="Q73" s="199"/>
      <c r="R73" s="199"/>
      <c r="S73" s="199"/>
      <c r="T73" s="199"/>
      <c r="U73" s="199"/>
      <c r="V73" s="209"/>
    </row>
    <row r="74" spans="1:22" s="188" customFormat="1" ht="18.75" customHeight="1" thickBot="1">
      <c r="A74" s="181"/>
      <c r="B74" s="182" t="s">
        <v>231</v>
      </c>
      <c r="C74" s="183"/>
      <c r="D74" s="183"/>
      <c r="E74" s="183"/>
      <c r="F74" s="183"/>
      <c r="G74" s="184">
        <f>G73+G72+G71</f>
        <v>1134</v>
      </c>
      <c r="H74" s="184">
        <f>SUM(H71:H73)</f>
        <v>21</v>
      </c>
      <c r="I74" s="184">
        <f>SUM(I71:I73)</f>
        <v>31.5</v>
      </c>
      <c r="J74" s="185"/>
      <c r="K74" s="183"/>
      <c r="L74" s="183"/>
      <c r="M74" s="183"/>
      <c r="N74" s="185"/>
      <c r="O74" s="183"/>
      <c r="P74" s="183"/>
      <c r="Q74" s="183"/>
      <c r="R74" s="183"/>
      <c r="S74" s="183"/>
      <c r="T74" s="183"/>
      <c r="U74" s="183"/>
      <c r="V74" s="186"/>
    </row>
    <row r="75" spans="1:23" s="81" customFormat="1" ht="21" customHeight="1" thickBot="1">
      <c r="A75" s="166"/>
      <c r="B75" s="69" t="s">
        <v>6</v>
      </c>
      <c r="C75" s="164"/>
      <c r="D75" s="164"/>
      <c r="E75" s="164"/>
      <c r="F75" s="164"/>
      <c r="G75" s="164">
        <f>G74+G64</f>
        <v>2052</v>
      </c>
      <c r="H75" s="164">
        <f>H74+H64</f>
        <v>38</v>
      </c>
      <c r="I75" s="164">
        <f>I74+I64</f>
        <v>57</v>
      </c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5"/>
      <c r="W75" s="81">
        <f>R75+S75+T75+U75</f>
        <v>0</v>
      </c>
    </row>
    <row r="76" spans="1:22" s="34" customFormat="1" ht="18.75" customHeight="1" thickBot="1">
      <c r="A76" s="57"/>
      <c r="B76" s="210" t="s">
        <v>35</v>
      </c>
      <c r="C76" s="59"/>
      <c r="D76" s="59"/>
      <c r="E76" s="59"/>
      <c r="F76" s="59"/>
      <c r="G76" s="59">
        <v>432</v>
      </c>
      <c r="H76" s="59">
        <v>8</v>
      </c>
      <c r="I76" s="59">
        <v>12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60"/>
    </row>
    <row r="77" spans="1:22" s="34" customFormat="1" ht="9.75" customHeight="1">
      <c r="A77" s="866"/>
      <c r="B77" s="808" t="s">
        <v>28</v>
      </c>
      <c r="C77" s="810"/>
      <c r="D77" s="810"/>
      <c r="E77" s="810"/>
      <c r="F77" s="810"/>
      <c r="G77" s="814">
        <f>G76+G75+G53+G39</f>
        <v>4158</v>
      </c>
      <c r="H77" s="812">
        <f>H76+H75+H53+H39</f>
        <v>77</v>
      </c>
      <c r="I77" s="812">
        <f>I76+I75+I53+I39</f>
        <v>115.5</v>
      </c>
      <c r="J77" s="814">
        <f>J64+J53+J39</f>
        <v>1669</v>
      </c>
      <c r="K77" s="814">
        <f>K64+K53+K39</f>
        <v>933</v>
      </c>
      <c r="L77" s="814">
        <f>L64+L53</f>
        <v>60</v>
      </c>
      <c r="M77" s="814">
        <f>M64+M53+M39</f>
        <v>676</v>
      </c>
      <c r="N77" s="814">
        <f>N64+N53+N39</f>
        <v>923</v>
      </c>
      <c r="O77" s="814"/>
      <c r="P77" s="814"/>
      <c r="Q77" s="814">
        <f>Q53+Q39</f>
        <v>400</v>
      </c>
      <c r="R77" s="814">
        <f>R64+R53+R39</f>
        <v>432</v>
      </c>
      <c r="S77" s="814">
        <f>S64+S53+S39</f>
        <v>224</v>
      </c>
      <c r="T77" s="814">
        <f>T64+T53+T39</f>
        <v>275</v>
      </c>
      <c r="U77" s="814">
        <f>U64+U39</f>
        <v>240</v>
      </c>
      <c r="V77" s="832"/>
    </row>
    <row r="78" spans="1:111" s="91" customFormat="1" ht="9.75" customHeight="1">
      <c r="A78" s="867"/>
      <c r="B78" s="808"/>
      <c r="C78" s="810"/>
      <c r="D78" s="810"/>
      <c r="E78" s="810"/>
      <c r="F78" s="810"/>
      <c r="G78" s="814"/>
      <c r="H78" s="814"/>
      <c r="I78" s="814"/>
      <c r="J78" s="814"/>
      <c r="K78" s="814"/>
      <c r="L78" s="814"/>
      <c r="M78" s="814"/>
      <c r="N78" s="814"/>
      <c r="O78" s="814"/>
      <c r="P78" s="814"/>
      <c r="Q78" s="814"/>
      <c r="R78" s="814"/>
      <c r="S78" s="814"/>
      <c r="T78" s="814"/>
      <c r="U78" s="814"/>
      <c r="V78" s="832"/>
      <c r="W78" s="90">
        <f>Q77+U77+T77+S77+R77</f>
        <v>1571</v>
      </c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</row>
    <row r="79" spans="1:22" s="34" customFormat="1" ht="8.25" customHeight="1" thickBot="1">
      <c r="A79" s="868"/>
      <c r="B79" s="809"/>
      <c r="C79" s="811"/>
      <c r="D79" s="811"/>
      <c r="E79" s="811"/>
      <c r="F79" s="811"/>
      <c r="G79" s="813"/>
      <c r="H79" s="813"/>
      <c r="I79" s="813"/>
      <c r="J79" s="813"/>
      <c r="K79" s="813"/>
      <c r="L79" s="813"/>
      <c r="M79" s="813"/>
      <c r="N79" s="813"/>
      <c r="O79" s="813"/>
      <c r="P79" s="813"/>
      <c r="Q79" s="813"/>
      <c r="R79" s="813"/>
      <c r="S79" s="813"/>
      <c r="T79" s="813"/>
      <c r="U79" s="813"/>
      <c r="V79" s="833"/>
    </row>
    <row r="80" spans="1:22" s="34" customFormat="1" ht="18.75" customHeight="1" thickBot="1">
      <c r="A80" s="227"/>
      <c r="B80" s="58" t="s">
        <v>125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60"/>
    </row>
    <row r="81" spans="1:111" s="91" customFormat="1" ht="21.75" customHeight="1" thickBot="1">
      <c r="A81" s="228"/>
      <c r="B81" s="58" t="s">
        <v>36</v>
      </c>
      <c r="C81" s="96"/>
      <c r="D81" s="96"/>
      <c r="E81" s="96"/>
      <c r="F81" s="96"/>
      <c r="G81" s="96">
        <v>1242</v>
      </c>
      <c r="H81" s="96">
        <v>23</v>
      </c>
      <c r="I81" s="96">
        <v>34.5</v>
      </c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7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</row>
    <row r="82" spans="1:23" s="91" customFormat="1" ht="16.5" thickBot="1">
      <c r="A82" s="101"/>
      <c r="B82" s="102" t="s">
        <v>37</v>
      </c>
      <c r="C82" s="96"/>
      <c r="D82" s="96"/>
      <c r="E82" s="96"/>
      <c r="F82" s="96"/>
      <c r="G82" s="96">
        <f>G81+G77</f>
        <v>5400</v>
      </c>
      <c r="H82" s="96">
        <f>H81+H77</f>
        <v>100</v>
      </c>
      <c r="I82" s="96">
        <f>I81+I77</f>
        <v>150</v>
      </c>
      <c r="J82" s="96">
        <f>J81+J77+J79</f>
        <v>1669</v>
      </c>
      <c r="K82" s="96">
        <f>K81+K77+K79</f>
        <v>933</v>
      </c>
      <c r="L82" s="96">
        <f>L81+L77+L79</f>
        <v>60</v>
      </c>
      <c r="M82" s="96">
        <f>M81+M77+M79</f>
        <v>676</v>
      </c>
      <c r="N82" s="96">
        <f>N81+N77+N79</f>
        <v>923</v>
      </c>
      <c r="O82" s="96">
        <f>O27</f>
        <v>612</v>
      </c>
      <c r="P82" s="96">
        <f>P27</f>
        <v>792</v>
      </c>
      <c r="Q82" s="96">
        <f>Q77</f>
        <v>400</v>
      </c>
      <c r="R82" s="96">
        <f>R81+R77+R79</f>
        <v>432</v>
      </c>
      <c r="S82" s="96">
        <f>S77</f>
        <v>224</v>
      </c>
      <c r="T82" s="96">
        <f>T81+T77+T79</f>
        <v>275</v>
      </c>
      <c r="U82" s="96">
        <f>U81+U77+U79</f>
        <v>240</v>
      </c>
      <c r="V82" s="97"/>
      <c r="W82" s="91">
        <f>6840-1440</f>
        <v>5400</v>
      </c>
    </row>
    <row r="83" spans="1:22" s="104" customFormat="1" ht="17.25" thickBot="1">
      <c r="A83" s="8"/>
      <c r="B83" s="102" t="s">
        <v>237</v>
      </c>
      <c r="C83" s="226"/>
      <c r="D83" s="163"/>
      <c r="E83" s="163"/>
      <c r="F83" s="163"/>
      <c r="G83" s="229">
        <f>G82+G27</f>
        <v>6804</v>
      </c>
      <c r="H83" s="229"/>
      <c r="I83" s="229"/>
      <c r="J83" s="230">
        <f>J82+J27</f>
        <v>3073</v>
      </c>
      <c r="K83" s="230">
        <f>K82+K27</f>
        <v>2030</v>
      </c>
      <c r="L83" s="230">
        <f>L82+L27</f>
        <v>110</v>
      </c>
      <c r="M83" s="230">
        <f>M82+M27</f>
        <v>933</v>
      </c>
      <c r="N83" s="230"/>
      <c r="O83" s="230">
        <f>O82</f>
        <v>612</v>
      </c>
      <c r="P83" s="230">
        <f>P82</f>
        <v>792</v>
      </c>
      <c r="Q83" s="230"/>
      <c r="R83" s="230"/>
      <c r="S83" s="229"/>
      <c r="T83" s="229"/>
      <c r="U83" s="229"/>
      <c r="V83" s="231"/>
    </row>
    <row r="84" spans="1:22" s="171" customFormat="1" ht="31.5" customHeight="1">
      <c r="A84" s="9"/>
      <c r="B84" s="168" t="s">
        <v>206</v>
      </c>
      <c r="C84" s="167"/>
      <c r="D84" s="172"/>
      <c r="E84" s="172"/>
      <c r="F84" s="172"/>
      <c r="G84" s="172"/>
      <c r="H84" s="172"/>
      <c r="I84" s="172"/>
      <c r="J84" s="167"/>
      <c r="K84" s="167"/>
      <c r="L84" s="167"/>
      <c r="M84" s="167"/>
      <c r="N84" s="167"/>
      <c r="O84" s="167">
        <f>O82/17</f>
        <v>36</v>
      </c>
      <c r="P84" s="167">
        <f>P82/22</f>
        <v>36</v>
      </c>
      <c r="Q84" s="167">
        <f>Q82/16</f>
        <v>25</v>
      </c>
      <c r="R84" s="167">
        <f>R82/18</f>
        <v>24</v>
      </c>
      <c r="S84" s="167">
        <f>S82/14</f>
        <v>16</v>
      </c>
      <c r="T84" s="167">
        <f>T82/11</f>
        <v>25</v>
      </c>
      <c r="U84" s="167">
        <f>U82/12</f>
        <v>20</v>
      </c>
      <c r="V84" s="173"/>
    </row>
    <row r="85" spans="1:22" s="104" customFormat="1" ht="33.75" thickBot="1">
      <c r="A85" s="10"/>
      <c r="B85" s="11" t="s">
        <v>207</v>
      </c>
      <c r="C85" s="169"/>
      <c r="D85" s="174"/>
      <c r="E85" s="174"/>
      <c r="F85" s="174"/>
      <c r="G85" s="174"/>
      <c r="H85" s="174"/>
      <c r="I85" s="174"/>
      <c r="J85" s="169"/>
      <c r="K85" s="169"/>
      <c r="L85" s="169"/>
      <c r="M85" s="169"/>
      <c r="N85" s="169"/>
      <c r="O85" s="169">
        <v>30</v>
      </c>
      <c r="P85" s="169">
        <v>30</v>
      </c>
      <c r="Q85" s="169">
        <v>30</v>
      </c>
      <c r="R85" s="169">
        <v>30</v>
      </c>
      <c r="S85" s="169">
        <v>30</v>
      </c>
      <c r="T85" s="169">
        <v>30</v>
      </c>
      <c r="U85" s="169">
        <v>30</v>
      </c>
      <c r="V85" s="170"/>
    </row>
    <row r="86" spans="1:22" s="34" customFormat="1" ht="23.25" customHeight="1" thickBot="1">
      <c r="A86" s="864" t="s">
        <v>167</v>
      </c>
      <c r="B86" s="864"/>
      <c r="C86" s="864"/>
      <c r="D86" s="864"/>
      <c r="E86" s="864"/>
      <c r="F86" s="864"/>
      <c r="G86" s="864"/>
      <c r="H86" s="864"/>
      <c r="I86" s="864"/>
      <c r="J86" s="865"/>
      <c r="K86" s="826" t="s">
        <v>238</v>
      </c>
      <c r="L86" s="826"/>
      <c r="M86" s="826"/>
      <c r="N86" s="826"/>
      <c r="O86" s="826"/>
      <c r="P86" s="826"/>
      <c r="Q86" s="826"/>
      <c r="R86" s="826"/>
      <c r="S86" s="826"/>
      <c r="T86" s="826"/>
      <c r="U86" s="826"/>
      <c r="V86" s="826"/>
    </row>
    <row r="87" spans="1:22" s="34" customFormat="1" ht="12.75" customHeight="1">
      <c r="A87" s="63" t="s">
        <v>137</v>
      </c>
      <c r="B87" s="873" t="s">
        <v>164</v>
      </c>
      <c r="C87" s="874"/>
      <c r="D87" s="875"/>
      <c r="E87" s="879" t="s">
        <v>166</v>
      </c>
      <c r="F87" s="879"/>
      <c r="G87" s="879" t="s">
        <v>91</v>
      </c>
      <c r="H87" s="881"/>
      <c r="I87" s="881"/>
      <c r="J87" s="882"/>
      <c r="K87" s="818" t="s">
        <v>170</v>
      </c>
      <c r="L87" s="820" t="s">
        <v>164</v>
      </c>
      <c r="M87" s="821"/>
      <c r="N87" s="821"/>
      <c r="O87" s="821"/>
      <c r="P87" s="821"/>
      <c r="Q87" s="821"/>
      <c r="R87" s="821"/>
      <c r="S87" s="821"/>
      <c r="T87" s="821"/>
      <c r="U87" s="821"/>
      <c r="V87" s="822"/>
    </row>
    <row r="88" spans="1:22" s="34" customFormat="1" ht="13.5" customHeight="1" thickBot="1">
      <c r="A88" s="64" t="s">
        <v>138</v>
      </c>
      <c r="B88" s="876"/>
      <c r="C88" s="877"/>
      <c r="D88" s="878"/>
      <c r="E88" s="880"/>
      <c r="F88" s="880"/>
      <c r="G88" s="880"/>
      <c r="H88" s="883"/>
      <c r="I88" s="883"/>
      <c r="J88" s="884"/>
      <c r="K88" s="819"/>
      <c r="L88" s="823"/>
      <c r="M88" s="824"/>
      <c r="N88" s="824"/>
      <c r="O88" s="824"/>
      <c r="P88" s="824"/>
      <c r="Q88" s="824"/>
      <c r="R88" s="824"/>
      <c r="S88" s="824"/>
      <c r="T88" s="824"/>
      <c r="U88" s="824"/>
      <c r="V88" s="825"/>
    </row>
    <row r="89" spans="1:22" s="34" customFormat="1" ht="18" customHeight="1" thickBot="1">
      <c r="A89" s="105">
        <v>1</v>
      </c>
      <c r="B89" s="872" t="s">
        <v>139</v>
      </c>
      <c r="C89" s="872"/>
      <c r="D89" s="872"/>
      <c r="E89" s="869"/>
      <c r="F89" s="869"/>
      <c r="G89" s="869"/>
      <c r="H89" s="870"/>
      <c r="I89" s="870"/>
      <c r="J89" s="871"/>
      <c r="K89" s="819"/>
      <c r="L89" s="815" t="s">
        <v>168</v>
      </c>
      <c r="M89" s="816"/>
      <c r="N89" s="816"/>
      <c r="O89" s="816"/>
      <c r="P89" s="817"/>
      <c r="Q89" s="815" t="s">
        <v>169</v>
      </c>
      <c r="R89" s="816"/>
      <c r="S89" s="816"/>
      <c r="T89" s="816"/>
      <c r="U89" s="816"/>
      <c r="V89" s="817"/>
    </row>
    <row r="90" spans="1:22" s="34" customFormat="1" ht="14.25" customHeight="1">
      <c r="A90" s="106"/>
      <c r="B90" s="885" t="s">
        <v>160</v>
      </c>
      <c r="C90" s="885"/>
      <c r="D90" s="885"/>
      <c r="E90" s="886">
        <v>4</v>
      </c>
      <c r="F90" s="886"/>
      <c r="G90" s="886">
        <v>2</v>
      </c>
      <c r="H90" s="748"/>
      <c r="I90" s="748"/>
      <c r="J90" s="748"/>
      <c r="K90" s="110">
        <v>1</v>
      </c>
      <c r="L90" s="888" t="s">
        <v>140</v>
      </c>
      <c r="M90" s="888"/>
      <c r="N90" s="888"/>
      <c r="O90" s="888"/>
      <c r="P90" s="888"/>
      <c r="Q90" s="73">
        <v>1</v>
      </c>
      <c r="R90" s="888" t="s">
        <v>141</v>
      </c>
      <c r="S90" s="888"/>
      <c r="T90" s="888"/>
      <c r="U90" s="888"/>
      <c r="V90" s="889"/>
    </row>
    <row r="91" spans="1:22" s="34" customFormat="1" ht="14.25" customHeight="1">
      <c r="A91" s="106"/>
      <c r="B91" s="885" t="s">
        <v>161</v>
      </c>
      <c r="C91" s="885"/>
      <c r="D91" s="885"/>
      <c r="E91" s="886">
        <v>4</v>
      </c>
      <c r="F91" s="886"/>
      <c r="G91" s="886">
        <v>2</v>
      </c>
      <c r="H91" s="748"/>
      <c r="I91" s="748"/>
      <c r="J91" s="748"/>
      <c r="K91" s="106">
        <v>2</v>
      </c>
      <c r="L91" s="887" t="s">
        <v>142</v>
      </c>
      <c r="M91" s="887"/>
      <c r="N91" s="887"/>
      <c r="O91" s="887"/>
      <c r="P91" s="887"/>
      <c r="Q91" s="109">
        <v>2</v>
      </c>
      <c r="R91" s="887" t="s">
        <v>143</v>
      </c>
      <c r="S91" s="887"/>
      <c r="T91" s="887"/>
      <c r="U91" s="887"/>
      <c r="V91" s="890"/>
    </row>
    <row r="92" spans="1:22" s="34" customFormat="1" ht="14.25" customHeight="1">
      <c r="A92" s="106"/>
      <c r="B92" s="885" t="s">
        <v>162</v>
      </c>
      <c r="C92" s="885"/>
      <c r="D92" s="885"/>
      <c r="E92" s="886">
        <v>6</v>
      </c>
      <c r="F92" s="886"/>
      <c r="G92" s="886">
        <v>2</v>
      </c>
      <c r="H92" s="748"/>
      <c r="I92" s="748"/>
      <c r="J92" s="748"/>
      <c r="K92" s="106">
        <v>3</v>
      </c>
      <c r="L92" s="887" t="s">
        <v>144</v>
      </c>
      <c r="M92" s="887"/>
      <c r="N92" s="887"/>
      <c r="O92" s="887"/>
      <c r="P92" s="887"/>
      <c r="Q92" s="109">
        <v>3</v>
      </c>
      <c r="R92" s="887" t="s">
        <v>147</v>
      </c>
      <c r="S92" s="887"/>
      <c r="T92" s="887"/>
      <c r="U92" s="887"/>
      <c r="V92" s="890"/>
    </row>
    <row r="93" spans="1:22" s="34" customFormat="1" ht="14.25" customHeight="1">
      <c r="A93" s="106"/>
      <c r="B93" s="892" t="s">
        <v>163</v>
      </c>
      <c r="C93" s="892"/>
      <c r="D93" s="892"/>
      <c r="E93" s="886">
        <v>6</v>
      </c>
      <c r="F93" s="886"/>
      <c r="G93" s="886">
        <v>4</v>
      </c>
      <c r="H93" s="748"/>
      <c r="I93" s="748"/>
      <c r="J93" s="748"/>
      <c r="K93" s="106">
        <v>4</v>
      </c>
      <c r="L93" s="887" t="s">
        <v>146</v>
      </c>
      <c r="M93" s="887"/>
      <c r="N93" s="887"/>
      <c r="O93" s="887"/>
      <c r="P93" s="887"/>
      <c r="Q93" s="109">
        <v>4</v>
      </c>
      <c r="R93" s="887" t="s">
        <v>150</v>
      </c>
      <c r="S93" s="887"/>
      <c r="T93" s="887"/>
      <c r="U93" s="887"/>
      <c r="V93" s="890"/>
    </row>
    <row r="94" spans="1:22" s="34" customFormat="1" ht="14.25" customHeight="1">
      <c r="A94" s="106">
        <v>2</v>
      </c>
      <c r="B94" s="885" t="s">
        <v>148</v>
      </c>
      <c r="C94" s="885"/>
      <c r="D94" s="885"/>
      <c r="E94" s="886">
        <v>6</v>
      </c>
      <c r="F94" s="886"/>
      <c r="G94" s="886">
        <v>7</v>
      </c>
      <c r="H94" s="748"/>
      <c r="I94" s="748"/>
      <c r="J94" s="748"/>
      <c r="K94" s="106">
        <v>5</v>
      </c>
      <c r="L94" s="887" t="s">
        <v>149</v>
      </c>
      <c r="M94" s="887"/>
      <c r="N94" s="887"/>
      <c r="O94" s="887"/>
      <c r="P94" s="887"/>
      <c r="Q94" s="109">
        <v>5</v>
      </c>
      <c r="R94" s="887" t="s">
        <v>152</v>
      </c>
      <c r="S94" s="887"/>
      <c r="T94" s="887"/>
      <c r="U94" s="887"/>
      <c r="V94" s="890"/>
    </row>
    <row r="95" spans="1:22" s="34" customFormat="1" ht="14.25" customHeight="1">
      <c r="A95" s="106">
        <v>3</v>
      </c>
      <c r="B95" s="885" t="s">
        <v>74</v>
      </c>
      <c r="C95" s="885"/>
      <c r="D95" s="885"/>
      <c r="E95" s="886">
        <v>7</v>
      </c>
      <c r="F95" s="886"/>
      <c r="G95" s="886">
        <v>4</v>
      </c>
      <c r="H95" s="748"/>
      <c r="I95" s="748"/>
      <c r="J95" s="748"/>
      <c r="K95" s="106">
        <v>6</v>
      </c>
      <c r="L95" s="887" t="s">
        <v>151</v>
      </c>
      <c r="M95" s="887"/>
      <c r="N95" s="887"/>
      <c r="O95" s="887"/>
      <c r="P95" s="887"/>
      <c r="Q95" s="109">
        <v>6</v>
      </c>
      <c r="R95" s="893" t="s">
        <v>145</v>
      </c>
      <c r="S95" s="894"/>
      <c r="T95" s="894"/>
      <c r="U95" s="894"/>
      <c r="V95" s="895"/>
    </row>
    <row r="96" spans="1:22" s="34" customFormat="1" ht="16.5" customHeight="1">
      <c r="A96" s="106"/>
      <c r="B96" s="885"/>
      <c r="C96" s="885"/>
      <c r="D96" s="885"/>
      <c r="E96" s="886"/>
      <c r="F96" s="886"/>
      <c r="G96" s="886"/>
      <c r="H96" s="748"/>
      <c r="I96" s="748"/>
      <c r="J96" s="748"/>
      <c r="K96" s="106">
        <v>7</v>
      </c>
      <c r="L96" s="887" t="s">
        <v>154</v>
      </c>
      <c r="M96" s="887"/>
      <c r="N96" s="887"/>
      <c r="O96" s="887"/>
      <c r="P96" s="887"/>
      <c r="Q96" s="109">
        <v>7</v>
      </c>
      <c r="R96" s="887" t="s">
        <v>155</v>
      </c>
      <c r="S96" s="887"/>
      <c r="T96" s="887"/>
      <c r="U96" s="887"/>
      <c r="V96" s="890"/>
    </row>
    <row r="97" spans="1:22" s="34" customFormat="1" ht="16.5" customHeight="1" thickBot="1">
      <c r="A97" s="107"/>
      <c r="B97" s="891"/>
      <c r="C97" s="891"/>
      <c r="D97" s="891"/>
      <c r="E97" s="902"/>
      <c r="F97" s="902"/>
      <c r="G97" s="902"/>
      <c r="H97" s="903"/>
      <c r="I97" s="903"/>
      <c r="J97" s="903"/>
      <c r="K97" s="124">
        <v>8</v>
      </c>
      <c r="L97" s="893" t="s">
        <v>197</v>
      </c>
      <c r="M97" s="894"/>
      <c r="N97" s="894"/>
      <c r="O97" s="894"/>
      <c r="P97" s="899"/>
      <c r="Q97" s="109">
        <v>8</v>
      </c>
      <c r="R97" s="887" t="s">
        <v>157</v>
      </c>
      <c r="S97" s="887"/>
      <c r="T97" s="887"/>
      <c r="U97" s="887"/>
      <c r="V97" s="890"/>
    </row>
    <row r="98" spans="1:22" s="34" customFormat="1" ht="17.25" customHeight="1" thickBot="1">
      <c r="A98" s="108"/>
      <c r="B98" s="896" t="s">
        <v>165</v>
      </c>
      <c r="C98" s="897"/>
      <c r="D98" s="898"/>
      <c r="E98" s="904"/>
      <c r="F98" s="904"/>
      <c r="G98" s="905">
        <f>SUM(G90:G97)</f>
        <v>21</v>
      </c>
      <c r="H98" s="906"/>
      <c r="I98" s="906"/>
      <c r="J98" s="906"/>
      <c r="K98" s="125">
        <v>9</v>
      </c>
      <c r="L98" s="907" t="s">
        <v>196</v>
      </c>
      <c r="M98" s="908"/>
      <c r="N98" s="908"/>
      <c r="O98" s="908"/>
      <c r="P98" s="909"/>
      <c r="Q98" s="109">
        <v>9</v>
      </c>
      <c r="R98" s="887" t="s">
        <v>178</v>
      </c>
      <c r="S98" s="887"/>
      <c r="T98" s="887"/>
      <c r="U98" s="887"/>
      <c r="V98" s="890"/>
    </row>
    <row r="99" spans="1:22" s="34" customFormat="1" ht="14.25" customHeight="1">
      <c r="A99" s="113"/>
      <c r="B99" s="114"/>
      <c r="C99" s="114"/>
      <c r="D99" s="114"/>
      <c r="E99" s="114"/>
      <c r="F99" s="114"/>
      <c r="G99" s="114"/>
      <c r="H99" s="114"/>
      <c r="I99" s="114"/>
      <c r="J99" s="115"/>
      <c r="K99" s="106">
        <v>10</v>
      </c>
      <c r="L99" s="887" t="s">
        <v>156</v>
      </c>
      <c r="M99" s="887"/>
      <c r="N99" s="887"/>
      <c r="O99" s="887"/>
      <c r="P99" s="887"/>
      <c r="Q99" s="109">
        <v>10</v>
      </c>
      <c r="R99" s="893" t="s">
        <v>198</v>
      </c>
      <c r="S99" s="894"/>
      <c r="T99" s="894"/>
      <c r="U99" s="894"/>
      <c r="V99" s="895"/>
    </row>
    <row r="100" spans="1:22" s="34" customFormat="1" ht="32.25" customHeight="1">
      <c r="A100" s="913" t="s">
        <v>274</v>
      </c>
      <c r="B100" s="914"/>
      <c r="C100" s="914"/>
      <c r="D100" s="914"/>
      <c r="E100" s="914"/>
      <c r="F100" s="914"/>
      <c r="G100" s="914"/>
      <c r="H100" s="914"/>
      <c r="I100" s="914"/>
      <c r="J100" s="915"/>
      <c r="K100" s="106"/>
      <c r="L100" s="887"/>
      <c r="M100" s="887"/>
      <c r="N100" s="887"/>
      <c r="O100" s="887"/>
      <c r="P100" s="887"/>
      <c r="Q100" s="109">
        <v>11</v>
      </c>
      <c r="R100" s="916" t="s">
        <v>240</v>
      </c>
      <c r="S100" s="917"/>
      <c r="T100" s="917"/>
      <c r="U100" s="917"/>
      <c r="V100" s="918"/>
    </row>
    <row r="101" spans="1:22" s="34" customFormat="1" ht="14.25" customHeight="1">
      <c r="A101" s="913"/>
      <c r="B101" s="914"/>
      <c r="C101" s="914"/>
      <c r="D101" s="914"/>
      <c r="E101" s="914"/>
      <c r="F101" s="914"/>
      <c r="G101" s="914"/>
      <c r="H101" s="914"/>
      <c r="I101" s="914"/>
      <c r="J101" s="915"/>
      <c r="K101" s="106"/>
      <c r="L101" s="887" t="s">
        <v>171</v>
      </c>
      <c r="M101" s="887"/>
      <c r="N101" s="887"/>
      <c r="O101" s="887"/>
      <c r="P101" s="887"/>
      <c r="Q101" s="109">
        <v>12</v>
      </c>
      <c r="R101" s="887" t="s">
        <v>158</v>
      </c>
      <c r="S101" s="887"/>
      <c r="T101" s="887"/>
      <c r="U101" s="887"/>
      <c r="V101" s="890"/>
    </row>
    <row r="102" spans="1:22" s="34" customFormat="1" ht="14.25" customHeight="1">
      <c r="A102" s="913"/>
      <c r="B102" s="914"/>
      <c r="C102" s="914"/>
      <c r="D102" s="914"/>
      <c r="E102" s="914"/>
      <c r="F102" s="914"/>
      <c r="G102" s="914"/>
      <c r="H102" s="914"/>
      <c r="I102" s="914"/>
      <c r="J102" s="915"/>
      <c r="K102" s="106"/>
      <c r="L102" s="887" t="s">
        <v>172</v>
      </c>
      <c r="M102" s="887"/>
      <c r="N102" s="887"/>
      <c r="O102" s="887"/>
      <c r="P102" s="887"/>
      <c r="Q102" s="109">
        <v>13</v>
      </c>
      <c r="R102" s="887" t="s">
        <v>159</v>
      </c>
      <c r="S102" s="887"/>
      <c r="T102" s="887"/>
      <c r="U102" s="887"/>
      <c r="V102" s="890"/>
    </row>
    <row r="103" spans="1:22" s="34" customFormat="1" ht="14.25" customHeight="1">
      <c r="A103" s="119"/>
      <c r="B103" s="117"/>
      <c r="C103" s="117"/>
      <c r="D103" s="117"/>
      <c r="E103" s="117"/>
      <c r="F103" s="117"/>
      <c r="G103" s="117"/>
      <c r="H103" s="117"/>
      <c r="I103" s="117"/>
      <c r="J103" s="118"/>
      <c r="K103" s="106"/>
      <c r="L103" s="887" t="s">
        <v>173</v>
      </c>
      <c r="M103" s="887"/>
      <c r="N103" s="887"/>
      <c r="O103" s="887"/>
      <c r="P103" s="887"/>
      <c r="Q103" s="900">
        <v>14</v>
      </c>
      <c r="R103" s="919" t="s">
        <v>175</v>
      </c>
      <c r="S103" s="920"/>
      <c r="T103" s="920"/>
      <c r="U103" s="920"/>
      <c r="V103" s="921"/>
    </row>
    <row r="104" spans="1:22" s="34" customFormat="1" ht="16.5" customHeight="1">
      <c r="A104" s="116"/>
      <c r="B104" s="117"/>
      <c r="C104" s="117"/>
      <c r="D104" s="117"/>
      <c r="E104" s="117"/>
      <c r="F104" s="117"/>
      <c r="G104" s="117"/>
      <c r="H104" s="117"/>
      <c r="I104" s="117"/>
      <c r="J104" s="118"/>
      <c r="K104" s="106"/>
      <c r="L104" s="887" t="s">
        <v>174</v>
      </c>
      <c r="M104" s="887"/>
      <c r="N104" s="887"/>
      <c r="O104" s="887"/>
      <c r="P104" s="887"/>
      <c r="Q104" s="901"/>
      <c r="R104" s="922"/>
      <c r="S104" s="923"/>
      <c r="T104" s="923"/>
      <c r="U104" s="923"/>
      <c r="V104" s="924"/>
    </row>
    <row r="105" spans="1:22" s="34" customFormat="1" ht="14.25" customHeight="1">
      <c r="A105" s="913"/>
      <c r="B105" s="914"/>
      <c r="C105" s="914"/>
      <c r="D105" s="914"/>
      <c r="E105" s="914"/>
      <c r="F105" s="914"/>
      <c r="G105" s="914"/>
      <c r="H105" s="914"/>
      <c r="I105" s="914"/>
      <c r="J105" s="915"/>
      <c r="K105" s="106"/>
      <c r="L105" s="887"/>
      <c r="M105" s="887"/>
      <c r="N105" s="887"/>
      <c r="O105" s="887"/>
      <c r="P105" s="887"/>
      <c r="Q105" s="109">
        <v>15</v>
      </c>
      <c r="R105" s="887" t="s">
        <v>176</v>
      </c>
      <c r="S105" s="887"/>
      <c r="T105" s="887"/>
      <c r="U105" s="887"/>
      <c r="V105" s="890"/>
    </row>
    <row r="106" spans="1:22" s="43" customFormat="1" ht="23.25" customHeight="1">
      <c r="A106" s="910" t="s">
        <v>180</v>
      </c>
      <c r="B106" s="911"/>
      <c r="C106" s="911"/>
      <c r="D106" s="911"/>
      <c r="E106" s="911"/>
      <c r="F106" s="911"/>
      <c r="G106" s="911"/>
      <c r="H106" s="911"/>
      <c r="I106" s="911"/>
      <c r="J106" s="912"/>
      <c r="K106" s="106"/>
      <c r="L106" s="887"/>
      <c r="M106" s="887"/>
      <c r="N106" s="887"/>
      <c r="O106" s="887"/>
      <c r="P106" s="887"/>
      <c r="Q106" s="109">
        <v>16</v>
      </c>
      <c r="R106" s="887" t="s">
        <v>193</v>
      </c>
      <c r="S106" s="887"/>
      <c r="T106" s="887"/>
      <c r="U106" s="887"/>
      <c r="V106" s="890"/>
    </row>
    <row r="107" spans="1:22" s="43" customFormat="1" ht="13.5" customHeight="1">
      <c r="A107" s="913"/>
      <c r="B107" s="914"/>
      <c r="C107" s="914"/>
      <c r="D107" s="914"/>
      <c r="E107" s="914"/>
      <c r="F107" s="914"/>
      <c r="G107" s="914"/>
      <c r="H107" s="914"/>
      <c r="I107" s="914"/>
      <c r="J107" s="915"/>
      <c r="K107" s="106"/>
      <c r="L107" s="887"/>
      <c r="M107" s="887"/>
      <c r="N107" s="887"/>
      <c r="O107" s="887"/>
      <c r="P107" s="887"/>
      <c r="Q107" s="109">
        <v>17</v>
      </c>
      <c r="R107" s="887" t="s">
        <v>23</v>
      </c>
      <c r="S107" s="887"/>
      <c r="T107" s="887"/>
      <c r="U107" s="887"/>
      <c r="V107" s="890"/>
    </row>
    <row r="108" spans="1:22" s="43" customFormat="1" ht="14.25" customHeight="1">
      <c r="A108" s="116"/>
      <c r="B108" s="117"/>
      <c r="C108" s="117"/>
      <c r="D108" s="117"/>
      <c r="E108" s="117"/>
      <c r="F108" s="117"/>
      <c r="G108" s="117"/>
      <c r="H108" s="117"/>
      <c r="I108" s="117"/>
      <c r="J108" s="118"/>
      <c r="K108" s="106"/>
      <c r="L108" s="893"/>
      <c r="M108" s="894"/>
      <c r="N108" s="894"/>
      <c r="O108" s="894"/>
      <c r="P108" s="899"/>
      <c r="Q108" s="900">
        <v>18</v>
      </c>
      <c r="R108" s="919" t="s">
        <v>177</v>
      </c>
      <c r="S108" s="920"/>
      <c r="T108" s="920"/>
      <c r="U108" s="920"/>
      <c r="V108" s="921"/>
    </row>
    <row r="109" spans="1:22" s="43" customFormat="1" ht="15.75" customHeight="1">
      <c r="A109" s="116"/>
      <c r="B109" s="117"/>
      <c r="C109" s="117"/>
      <c r="D109" s="117"/>
      <c r="E109" s="117"/>
      <c r="F109" s="117"/>
      <c r="G109" s="117"/>
      <c r="H109" s="117"/>
      <c r="I109" s="117"/>
      <c r="J109" s="118"/>
      <c r="K109" s="106"/>
      <c r="L109" s="887"/>
      <c r="M109" s="887"/>
      <c r="N109" s="887"/>
      <c r="O109" s="887"/>
      <c r="P109" s="887"/>
      <c r="Q109" s="901"/>
      <c r="R109" s="922"/>
      <c r="S109" s="923"/>
      <c r="T109" s="923"/>
      <c r="U109" s="923"/>
      <c r="V109" s="924"/>
    </row>
    <row r="110" spans="1:22" s="43" customFormat="1" ht="14.25" customHeight="1">
      <c r="A110" s="925" t="s">
        <v>273</v>
      </c>
      <c r="B110" s="926"/>
      <c r="C110" s="926"/>
      <c r="D110" s="926"/>
      <c r="E110" s="926"/>
      <c r="F110" s="926"/>
      <c r="G110" s="926"/>
      <c r="H110" s="926"/>
      <c r="I110" s="926"/>
      <c r="J110" s="927"/>
      <c r="K110" s="106"/>
      <c r="L110" s="893"/>
      <c r="M110" s="894"/>
      <c r="N110" s="894"/>
      <c r="O110" s="894"/>
      <c r="P110" s="899"/>
      <c r="Q110" s="900">
        <v>19</v>
      </c>
      <c r="R110" s="919" t="s">
        <v>195</v>
      </c>
      <c r="S110" s="920"/>
      <c r="T110" s="920"/>
      <c r="U110" s="920"/>
      <c r="V110" s="921"/>
    </row>
    <row r="111" spans="1:22" s="43" customFormat="1" ht="18" customHeight="1">
      <c r="A111" s="925"/>
      <c r="B111" s="926"/>
      <c r="C111" s="926"/>
      <c r="D111" s="926"/>
      <c r="E111" s="926"/>
      <c r="F111" s="926"/>
      <c r="G111" s="926"/>
      <c r="H111" s="926"/>
      <c r="I111" s="926"/>
      <c r="J111" s="927"/>
      <c r="K111" s="106"/>
      <c r="L111" s="893"/>
      <c r="M111" s="894"/>
      <c r="N111" s="894"/>
      <c r="O111" s="894"/>
      <c r="P111" s="899"/>
      <c r="Q111" s="901"/>
      <c r="R111" s="922"/>
      <c r="S111" s="923"/>
      <c r="T111" s="923"/>
      <c r="U111" s="923"/>
      <c r="V111" s="924"/>
    </row>
    <row r="112" spans="1:22" s="43" customFormat="1" ht="14.25" customHeight="1">
      <c r="A112" s="913" t="s">
        <v>272</v>
      </c>
      <c r="B112" s="914"/>
      <c r="C112" s="914"/>
      <c r="D112" s="914"/>
      <c r="E112" s="914"/>
      <c r="F112" s="914"/>
      <c r="G112" s="914"/>
      <c r="H112" s="914"/>
      <c r="I112" s="914"/>
      <c r="J112" s="915"/>
      <c r="K112" s="106"/>
      <c r="L112" s="893"/>
      <c r="M112" s="894"/>
      <c r="N112" s="894"/>
      <c r="O112" s="894"/>
      <c r="P112" s="899"/>
      <c r="Q112" s="109">
        <v>20</v>
      </c>
      <c r="R112" s="893" t="s">
        <v>194</v>
      </c>
      <c r="S112" s="894"/>
      <c r="T112" s="894"/>
      <c r="U112" s="894"/>
      <c r="V112" s="895"/>
    </row>
    <row r="113" spans="1:22" s="43" customFormat="1" ht="14.25" customHeight="1">
      <c r="A113" s="116"/>
      <c r="B113" s="117"/>
      <c r="C113" s="117"/>
      <c r="D113" s="117"/>
      <c r="E113" s="117"/>
      <c r="F113" s="117"/>
      <c r="G113" s="117"/>
      <c r="H113" s="117"/>
      <c r="I113" s="117"/>
      <c r="J113" s="118"/>
      <c r="K113" s="106"/>
      <c r="L113" s="887"/>
      <c r="M113" s="887"/>
      <c r="N113" s="887"/>
      <c r="O113" s="887"/>
      <c r="P113" s="887"/>
      <c r="Q113" s="109">
        <v>21</v>
      </c>
      <c r="R113" s="887" t="s">
        <v>179</v>
      </c>
      <c r="S113" s="887"/>
      <c r="T113" s="887"/>
      <c r="U113" s="887"/>
      <c r="V113" s="890"/>
    </row>
    <row r="114" spans="1:22" s="43" customFormat="1" ht="14.25" customHeight="1" thickBot="1">
      <c r="A114" s="120"/>
      <c r="B114" s="121"/>
      <c r="C114" s="121"/>
      <c r="D114" s="121"/>
      <c r="E114" s="121"/>
      <c r="F114" s="121"/>
      <c r="G114" s="121"/>
      <c r="H114" s="121"/>
      <c r="I114" s="121"/>
      <c r="J114" s="122"/>
      <c r="K114" s="111"/>
      <c r="L114" s="934"/>
      <c r="M114" s="934"/>
      <c r="N114" s="934"/>
      <c r="O114" s="934"/>
      <c r="P114" s="934"/>
      <c r="Q114" s="112">
        <v>22</v>
      </c>
      <c r="R114" s="935" t="s">
        <v>205</v>
      </c>
      <c r="S114" s="936"/>
      <c r="T114" s="936"/>
      <c r="U114" s="936"/>
      <c r="V114" s="937"/>
    </row>
    <row r="115" s="43" customFormat="1" ht="12.75"/>
    <row r="116" s="43" customFormat="1" ht="12.75"/>
    <row r="117" spans="1:22" s="43" customFormat="1" ht="26.25" customHeight="1">
      <c r="A117" s="938" t="s">
        <v>239</v>
      </c>
      <c r="B117" s="939"/>
      <c r="C117" s="939"/>
      <c r="D117" s="939"/>
      <c r="E117" s="939"/>
      <c r="F117" s="939"/>
      <c r="G117" s="939"/>
      <c r="H117" s="939"/>
      <c r="I117" s="939"/>
      <c r="J117" s="939"/>
      <c r="K117" s="939"/>
      <c r="L117" s="939"/>
      <c r="M117" s="939"/>
      <c r="N117" s="939"/>
      <c r="O117" s="939"/>
      <c r="P117" s="939"/>
      <c r="Q117" s="939"/>
      <c r="R117" s="939"/>
      <c r="S117" s="939"/>
      <c r="T117" s="939"/>
      <c r="U117" s="939"/>
      <c r="V117" s="939"/>
    </row>
    <row r="118" s="43" customFormat="1" ht="12.75" customHeight="1"/>
    <row r="119" spans="1:22" s="34" customFormat="1" ht="15.75" customHeight="1">
      <c r="A119" s="34">
        <v>1</v>
      </c>
      <c r="B119" s="932" t="s">
        <v>211</v>
      </c>
      <c r="C119" s="932"/>
      <c r="D119" s="932"/>
      <c r="E119" s="932"/>
      <c r="F119" s="932"/>
      <c r="G119" s="932"/>
      <c r="H119" s="932"/>
      <c r="I119" s="932"/>
      <c r="J119" s="932"/>
      <c r="K119" s="932"/>
      <c r="L119" s="932"/>
      <c r="M119" s="932"/>
      <c r="N119" s="932"/>
      <c r="O119" s="932"/>
      <c r="P119" s="932"/>
      <c r="Q119" s="932"/>
      <c r="R119" s="932"/>
      <c r="S119" s="932"/>
      <c r="T119" s="932"/>
      <c r="U119" s="932"/>
      <c r="V119" s="932"/>
    </row>
    <row r="120" spans="2:22" s="34" customFormat="1" ht="9.75" customHeight="1">
      <c r="B120" s="932"/>
      <c r="C120" s="932"/>
      <c r="D120" s="932"/>
      <c r="E120" s="932"/>
      <c r="F120" s="932"/>
      <c r="G120" s="932"/>
      <c r="H120" s="932"/>
      <c r="I120" s="932"/>
      <c r="J120" s="932"/>
      <c r="K120" s="932"/>
      <c r="L120" s="932"/>
      <c r="M120" s="932"/>
      <c r="N120" s="932"/>
      <c r="O120" s="932"/>
      <c r="P120" s="932"/>
      <c r="Q120" s="932"/>
      <c r="R120" s="932"/>
      <c r="S120" s="932"/>
      <c r="T120" s="932"/>
      <c r="U120" s="932"/>
      <c r="V120" s="932"/>
    </row>
    <row r="121" spans="2:22" s="34" customFormat="1" ht="7.5" customHeight="1">
      <c r="B121" s="932"/>
      <c r="C121" s="932"/>
      <c r="D121" s="932"/>
      <c r="E121" s="932"/>
      <c r="F121" s="932"/>
      <c r="G121" s="932"/>
      <c r="H121" s="932"/>
      <c r="I121" s="932"/>
      <c r="J121" s="932"/>
      <c r="K121" s="932"/>
      <c r="L121" s="932"/>
      <c r="M121" s="932"/>
      <c r="N121" s="932"/>
      <c r="O121" s="932"/>
      <c r="P121" s="932"/>
      <c r="Q121" s="932"/>
      <c r="R121" s="932"/>
      <c r="S121" s="932"/>
      <c r="T121" s="932"/>
      <c r="U121" s="932"/>
      <c r="V121" s="932"/>
    </row>
    <row r="122" s="34" customFormat="1" ht="15.75"/>
    <row r="123" spans="1:22" s="34" customFormat="1" ht="15.75" customHeight="1">
      <c r="A123" s="34">
        <v>2</v>
      </c>
      <c r="B123" s="932" t="s">
        <v>262</v>
      </c>
      <c r="C123" s="932"/>
      <c r="D123" s="932"/>
      <c r="E123" s="932"/>
      <c r="F123" s="932"/>
      <c r="G123" s="932"/>
      <c r="H123" s="932"/>
      <c r="I123" s="932"/>
      <c r="J123" s="932"/>
      <c r="K123" s="932"/>
      <c r="L123" s="932"/>
      <c r="M123" s="932"/>
      <c r="N123" s="932"/>
      <c r="O123" s="932"/>
      <c r="P123" s="932"/>
      <c r="Q123" s="932"/>
      <c r="R123" s="932"/>
      <c r="S123" s="932"/>
      <c r="T123" s="932"/>
      <c r="U123" s="932"/>
      <c r="V123" s="932"/>
    </row>
    <row r="124" spans="2:22" s="34" customFormat="1" ht="15.75">
      <c r="B124" s="932"/>
      <c r="C124" s="932"/>
      <c r="D124" s="932"/>
      <c r="E124" s="932"/>
      <c r="F124" s="932"/>
      <c r="G124" s="932"/>
      <c r="H124" s="932"/>
      <c r="I124" s="932"/>
      <c r="J124" s="932"/>
      <c r="K124" s="932"/>
      <c r="L124" s="932"/>
      <c r="M124" s="932"/>
      <c r="N124" s="932"/>
      <c r="O124" s="932"/>
      <c r="P124" s="932"/>
      <c r="Q124" s="932"/>
      <c r="R124" s="932"/>
      <c r="S124" s="932"/>
      <c r="T124" s="932"/>
      <c r="U124" s="932"/>
      <c r="V124" s="932"/>
    </row>
    <row r="125" s="34" customFormat="1" ht="15.75"/>
    <row r="126" spans="1:2" s="34" customFormat="1" ht="15.75">
      <c r="A126" s="34">
        <v>3</v>
      </c>
      <c r="B126" s="34" t="s">
        <v>265</v>
      </c>
    </row>
    <row r="127" s="34" customFormat="1" ht="15.75"/>
    <row r="128" spans="1:2" s="34" customFormat="1" ht="15.75">
      <c r="A128" s="34">
        <v>4</v>
      </c>
      <c r="B128" s="34" t="s">
        <v>266</v>
      </c>
    </row>
    <row r="129" s="34" customFormat="1" ht="15.75"/>
    <row r="130" spans="1:2" s="34" customFormat="1" ht="15.75">
      <c r="A130" s="34">
        <v>5</v>
      </c>
      <c r="B130" s="34" t="s">
        <v>181</v>
      </c>
    </row>
    <row r="131" s="34" customFormat="1" ht="15.75"/>
    <row r="132" spans="1:2" s="34" customFormat="1" ht="15.75">
      <c r="A132" s="34">
        <v>6</v>
      </c>
      <c r="B132" s="34" t="s">
        <v>264</v>
      </c>
    </row>
    <row r="133" s="34" customFormat="1" ht="15.75"/>
    <row r="134" spans="1:2" ht="15.75">
      <c r="A134">
        <v>7</v>
      </c>
      <c r="B134" s="34" t="s">
        <v>182</v>
      </c>
    </row>
    <row r="136" spans="1:2" s="34" customFormat="1" ht="15.75">
      <c r="A136" s="34">
        <v>8</v>
      </c>
      <c r="B136" s="34" t="s">
        <v>263</v>
      </c>
    </row>
    <row r="137" s="34" customFormat="1" ht="15.75"/>
    <row r="138" s="34" customFormat="1" ht="15.75"/>
    <row r="139" spans="5:14" s="34" customFormat="1" ht="20.25">
      <c r="E139" s="933" t="s">
        <v>250</v>
      </c>
      <c r="F139" s="933"/>
      <c r="G139" s="933"/>
      <c r="H139" s="933"/>
      <c r="I139" s="933"/>
      <c r="J139" s="933"/>
      <c r="K139" s="933"/>
      <c r="L139" s="933"/>
      <c r="M139" s="933"/>
      <c r="N139" s="933"/>
    </row>
    <row r="140" s="34" customFormat="1" ht="15.75"/>
    <row r="141" spans="2:22" s="34" customFormat="1" ht="15.75">
      <c r="B141" s="123"/>
      <c r="F141" s="930"/>
      <c r="G141" s="930"/>
      <c r="H141" s="930"/>
      <c r="I141" s="930"/>
      <c r="J141" s="930"/>
      <c r="K141" s="930"/>
      <c r="L141" s="930"/>
      <c r="M141" s="930"/>
      <c r="Q141" s="930"/>
      <c r="R141" s="930"/>
      <c r="S141" s="930"/>
      <c r="T141" s="930"/>
      <c r="U141" s="930"/>
      <c r="V141" s="930"/>
    </row>
    <row r="142" spans="2:22" s="34" customFormat="1" ht="15.75">
      <c r="B142" s="123"/>
      <c r="F142" s="930"/>
      <c r="G142" s="930"/>
      <c r="H142" s="930"/>
      <c r="I142" s="930"/>
      <c r="J142" s="930"/>
      <c r="K142" s="930"/>
      <c r="L142" s="930"/>
      <c r="M142" s="930"/>
      <c r="Q142" s="930"/>
      <c r="R142" s="930"/>
      <c r="S142" s="930"/>
      <c r="T142" s="930"/>
      <c r="U142" s="930"/>
      <c r="V142" s="930"/>
    </row>
    <row r="143" spans="1:22" s="34" customFormat="1" ht="15.75">
      <c r="A143" s="930"/>
      <c r="B143" s="930"/>
      <c r="C143" s="930"/>
      <c r="F143" s="930"/>
      <c r="G143" s="930"/>
      <c r="H143" s="930"/>
      <c r="I143" s="930"/>
      <c r="J143" s="930"/>
      <c r="K143" s="930"/>
      <c r="L143" s="930"/>
      <c r="M143" s="930"/>
      <c r="Q143" s="930"/>
      <c r="R143" s="930"/>
      <c r="S143" s="930"/>
      <c r="T143" s="930"/>
      <c r="U143" s="930"/>
      <c r="V143" s="930"/>
    </row>
    <row r="144" spans="2:22" s="34" customFormat="1" ht="15.75">
      <c r="B144" s="123"/>
      <c r="F144" s="931"/>
      <c r="G144" s="931"/>
      <c r="H144" s="931"/>
      <c r="I144" s="931"/>
      <c r="J144" s="931"/>
      <c r="K144" s="931"/>
      <c r="L144" s="931"/>
      <c r="M144" s="931"/>
      <c r="Q144" s="930"/>
      <c r="R144" s="930"/>
      <c r="S144" s="930"/>
      <c r="T144" s="930"/>
      <c r="U144" s="930"/>
      <c r="V144" s="930"/>
    </row>
    <row r="145" spans="2:22" s="34" customFormat="1" ht="15.75">
      <c r="B145" s="123"/>
      <c r="F145" s="930"/>
      <c r="G145" s="930"/>
      <c r="H145" s="930"/>
      <c r="I145" s="930"/>
      <c r="J145" s="930"/>
      <c r="K145" s="930"/>
      <c r="L145" s="930"/>
      <c r="M145" s="930"/>
      <c r="Q145" s="930"/>
      <c r="R145" s="930"/>
      <c r="S145" s="930"/>
      <c r="T145" s="930"/>
      <c r="U145" s="930"/>
      <c r="V145" s="930"/>
    </row>
    <row r="146" spans="6:22" s="34" customFormat="1" ht="15.75">
      <c r="F146" s="929"/>
      <c r="G146" s="929"/>
      <c r="H146" s="929"/>
      <c r="I146" s="929"/>
      <c r="J146" s="929"/>
      <c r="K146" s="929"/>
      <c r="L146" s="929"/>
      <c r="M146" s="929"/>
      <c r="Q146" s="929"/>
      <c r="R146" s="929"/>
      <c r="S146" s="929"/>
      <c r="T146" s="929"/>
      <c r="U146" s="929"/>
      <c r="V146" s="929"/>
    </row>
    <row r="147" spans="2:22" s="34" customFormat="1" ht="15.75">
      <c r="B147" s="65"/>
      <c r="F147" s="928"/>
      <c r="G147" s="928"/>
      <c r="H147" s="928"/>
      <c r="I147" s="928"/>
      <c r="J147" s="928"/>
      <c r="K147" s="928"/>
      <c r="L147" s="928"/>
      <c r="M147" s="928"/>
      <c r="Q147" s="928"/>
      <c r="R147" s="928"/>
      <c r="S147" s="928"/>
      <c r="T147" s="928"/>
      <c r="U147" s="928"/>
      <c r="V147" s="928"/>
    </row>
    <row r="148" spans="6:22" s="34" customFormat="1" ht="15.75">
      <c r="F148" s="929"/>
      <c r="G148" s="929"/>
      <c r="H148" s="929"/>
      <c r="I148" s="929"/>
      <c r="J148" s="929"/>
      <c r="K148" s="929"/>
      <c r="L148" s="929"/>
      <c r="M148" s="929"/>
      <c r="Q148" s="929"/>
      <c r="R148" s="929"/>
      <c r="S148" s="929"/>
      <c r="T148" s="929"/>
      <c r="U148" s="929"/>
      <c r="V148" s="929"/>
    </row>
    <row r="149" spans="2:22" s="34" customFormat="1" ht="15.75">
      <c r="B149" s="65"/>
      <c r="F149" s="928"/>
      <c r="G149" s="928"/>
      <c r="H149" s="928"/>
      <c r="I149" s="928"/>
      <c r="J149" s="928"/>
      <c r="K149" s="928"/>
      <c r="L149" s="928"/>
      <c r="M149" s="928"/>
      <c r="Q149" s="928"/>
      <c r="R149" s="928"/>
      <c r="S149" s="928"/>
      <c r="T149" s="928"/>
      <c r="U149" s="928"/>
      <c r="V149" s="928"/>
    </row>
    <row r="150" s="34" customFormat="1" ht="15.75"/>
    <row r="151" s="43" customFormat="1" ht="12.75"/>
    <row r="152" s="43" customFormat="1" ht="12.75"/>
    <row r="153" s="43" customFormat="1" ht="12.75"/>
    <row r="154" s="43" customFormat="1" ht="12.75"/>
    <row r="155" s="43" customFormat="1" ht="12.75"/>
    <row r="156" s="43" customFormat="1" ht="12.75"/>
    <row r="157" s="43" customFormat="1" ht="12.75"/>
    <row r="158" s="43" customFormat="1" ht="12.75"/>
    <row r="159" s="43" customFormat="1" ht="12.75"/>
    <row r="160" s="43" customFormat="1" ht="12.75"/>
    <row r="161" s="43" customFormat="1" ht="12.75"/>
    <row r="162" s="43" customFormat="1" ht="12.75"/>
    <row r="163" s="43" customFormat="1" ht="12.75"/>
    <row r="164" s="43" customFormat="1" ht="12.75"/>
    <row r="165" s="43" customFormat="1" ht="12.75"/>
    <row r="166" s="43" customFormat="1" ht="12.75"/>
    <row r="167" s="43" customFormat="1" ht="12.75"/>
    <row r="168" s="43" customFormat="1" ht="12.75"/>
    <row r="169" s="43" customFormat="1" ht="12.75"/>
    <row r="170" s="43" customFormat="1" ht="12.75"/>
    <row r="171" s="43" customFormat="1" ht="12.75"/>
    <row r="172" s="43" customFormat="1" ht="12.75"/>
    <row r="173" s="43" customFormat="1" ht="12.75"/>
    <row r="174" s="43" customFormat="1" ht="12.75"/>
    <row r="175" s="43" customFormat="1" ht="12.75"/>
    <row r="176" s="43" customFormat="1" ht="12.75"/>
    <row r="177" s="43" customFormat="1" ht="12.75"/>
    <row r="178" s="43" customFormat="1" ht="12.75"/>
  </sheetData>
  <sheetProtection/>
  <mergeCells count="241">
    <mergeCell ref="B90:D90"/>
    <mergeCell ref="E90:F90"/>
    <mergeCell ref="G90:J90"/>
    <mergeCell ref="V77:V79"/>
    <mergeCell ref="A86:J86"/>
    <mergeCell ref="E89:F89"/>
    <mergeCell ref="B77:B79"/>
    <mergeCell ref="C77:C79"/>
    <mergeCell ref="D77:D79"/>
    <mergeCell ref="F77:F79"/>
    <mergeCell ref="P39:P40"/>
    <mergeCell ref="J77:J79"/>
    <mergeCell ref="E87:F88"/>
    <mergeCell ref="O39:O40"/>
    <mergeCell ref="H39:H40"/>
    <mergeCell ref="G87:J88"/>
    <mergeCell ref="B55:V55"/>
    <mergeCell ref="N77:N79"/>
    <mergeCell ref="K77:K79"/>
    <mergeCell ref="I77:I79"/>
    <mergeCell ref="B89:D89"/>
    <mergeCell ref="B87:D88"/>
    <mergeCell ref="E77:E79"/>
    <mergeCell ref="H77:H79"/>
    <mergeCell ref="S77:S79"/>
    <mergeCell ref="G89:J89"/>
    <mergeCell ref="M77:M79"/>
    <mergeCell ref="Q89:V89"/>
    <mergeCell ref="K87:K89"/>
    <mergeCell ref="L87:V88"/>
    <mergeCell ref="L89:P89"/>
    <mergeCell ref="U77:U79"/>
    <mergeCell ref="G77:G79"/>
    <mergeCell ref="K86:V86"/>
    <mergeCell ref="T77:T79"/>
    <mergeCell ref="R53:R54"/>
    <mergeCell ref="R77:R79"/>
    <mergeCell ref="G53:G54"/>
    <mergeCell ref="K53:K54"/>
    <mergeCell ref="L77:L79"/>
    <mergeCell ref="P77:P79"/>
    <mergeCell ref="Q77:Q79"/>
    <mergeCell ref="O77:O79"/>
    <mergeCell ref="T53:T54"/>
    <mergeCell ref="U53:U54"/>
    <mergeCell ref="N53:N54"/>
    <mergeCell ref="I53:I54"/>
    <mergeCell ref="Q53:Q54"/>
    <mergeCell ref="L53:L54"/>
    <mergeCell ref="P53:P54"/>
    <mergeCell ref="M53:M54"/>
    <mergeCell ref="S53:S54"/>
    <mergeCell ref="O53:O54"/>
    <mergeCell ref="Q39:Q40"/>
    <mergeCell ref="R39:R40"/>
    <mergeCell ref="N39:N40"/>
    <mergeCell ref="H53:H54"/>
    <mergeCell ref="B29:V29"/>
    <mergeCell ref="S39:S40"/>
    <mergeCell ref="F53:F54"/>
    <mergeCell ref="V53:V54"/>
    <mergeCell ref="G39:G40"/>
    <mergeCell ref="J39:J40"/>
    <mergeCell ref="A39:A40"/>
    <mergeCell ref="B39:B40"/>
    <mergeCell ref="C39:C40"/>
    <mergeCell ref="C53:C54"/>
    <mergeCell ref="D53:D54"/>
    <mergeCell ref="D39:D40"/>
    <mergeCell ref="B41:V41"/>
    <mergeCell ref="E39:E40"/>
    <mergeCell ref="I39:I40"/>
    <mergeCell ref="F39:F40"/>
    <mergeCell ref="A53:A54"/>
    <mergeCell ref="E53:E54"/>
    <mergeCell ref="B53:B54"/>
    <mergeCell ref="J53:J54"/>
    <mergeCell ref="M39:M40"/>
    <mergeCell ref="V39:V40"/>
    <mergeCell ref="K39:K40"/>
    <mergeCell ref="L39:L40"/>
    <mergeCell ref="T39:T40"/>
    <mergeCell ref="U39:U40"/>
    <mergeCell ref="C4:C9"/>
    <mergeCell ref="D4:D9"/>
    <mergeCell ref="J4:J9"/>
    <mergeCell ref="K4:M4"/>
    <mergeCell ref="G4:G9"/>
    <mergeCell ref="H4:H9"/>
    <mergeCell ref="I4:I9"/>
    <mergeCell ref="E4:E9"/>
    <mergeCell ref="G27:G28"/>
    <mergeCell ref="R27:R28"/>
    <mergeCell ref="V27:V28"/>
    <mergeCell ref="Q27:Q28"/>
    <mergeCell ref="J27:J28"/>
    <mergeCell ref="V5:V9"/>
    <mergeCell ref="H27:H28"/>
    <mergeCell ref="B12:V12"/>
    <mergeCell ref="F27:F28"/>
    <mergeCell ref="M27:M28"/>
    <mergeCell ref="B27:B28"/>
    <mergeCell ref="I27:I28"/>
    <mergeCell ref="A1:V1"/>
    <mergeCell ref="A3:A9"/>
    <mergeCell ref="B3:B9"/>
    <mergeCell ref="C3:F3"/>
    <mergeCell ref="G3:N3"/>
    <mergeCell ref="O3:V3"/>
    <mergeCell ref="Q4:R4"/>
    <mergeCell ref="U4:V4"/>
    <mergeCell ref="S4:T4"/>
    <mergeCell ref="F4:F9"/>
    <mergeCell ref="L27:L28"/>
    <mergeCell ref="P27:P28"/>
    <mergeCell ref="A27:A28"/>
    <mergeCell ref="C27:C28"/>
    <mergeCell ref="D27:D28"/>
    <mergeCell ref="K27:K28"/>
    <mergeCell ref="E27:E28"/>
    <mergeCell ref="T27:T28"/>
    <mergeCell ref="O27:O28"/>
    <mergeCell ref="R5:R9"/>
    <mergeCell ref="N4:N9"/>
    <mergeCell ref="O4:P4"/>
    <mergeCell ref="K5:K9"/>
    <mergeCell ref="L5:L9"/>
    <mergeCell ref="P5:P9"/>
    <mergeCell ref="N27:N28"/>
    <mergeCell ref="S5:S9"/>
    <mergeCell ref="Q5:Q9"/>
    <mergeCell ref="R90:V90"/>
    <mergeCell ref="L90:P90"/>
    <mergeCell ref="L91:P91"/>
    <mergeCell ref="R91:V91"/>
    <mergeCell ref="U27:U28"/>
    <mergeCell ref="M5:M9"/>
    <mergeCell ref="O5:O9"/>
    <mergeCell ref="T5:T9"/>
    <mergeCell ref="U5:U9"/>
    <mergeCell ref="S27:S28"/>
    <mergeCell ref="B96:D96"/>
    <mergeCell ref="E92:F92"/>
    <mergeCell ref="G92:J92"/>
    <mergeCell ref="E91:F91"/>
    <mergeCell ref="G91:J91"/>
    <mergeCell ref="B91:D91"/>
    <mergeCell ref="G94:J94"/>
    <mergeCell ref="B92:D92"/>
    <mergeCell ref="G96:J96"/>
    <mergeCell ref="L97:P97"/>
    <mergeCell ref="B93:D93"/>
    <mergeCell ref="E93:F93"/>
    <mergeCell ref="B95:D95"/>
    <mergeCell ref="E95:F95"/>
    <mergeCell ref="B97:D97"/>
    <mergeCell ref="B94:D94"/>
    <mergeCell ref="E94:F94"/>
    <mergeCell ref="E96:F96"/>
    <mergeCell ref="R92:V92"/>
    <mergeCell ref="L94:P94"/>
    <mergeCell ref="R95:V95"/>
    <mergeCell ref="G93:J93"/>
    <mergeCell ref="R93:V93"/>
    <mergeCell ref="L93:P93"/>
    <mergeCell ref="L92:P92"/>
    <mergeCell ref="G95:J95"/>
    <mergeCell ref="Q103:Q104"/>
    <mergeCell ref="L99:P99"/>
    <mergeCell ref="R94:V94"/>
    <mergeCell ref="L95:P95"/>
    <mergeCell ref="L96:P96"/>
    <mergeCell ref="R99:V99"/>
    <mergeCell ref="L98:P98"/>
    <mergeCell ref="R96:V96"/>
    <mergeCell ref="R105:V105"/>
    <mergeCell ref="A100:J102"/>
    <mergeCell ref="L100:P100"/>
    <mergeCell ref="R100:V100"/>
    <mergeCell ref="L101:P101"/>
    <mergeCell ref="R101:V101"/>
    <mergeCell ref="L102:P102"/>
    <mergeCell ref="R103:V104"/>
    <mergeCell ref="L104:P104"/>
    <mergeCell ref="L103:P103"/>
    <mergeCell ref="G98:J98"/>
    <mergeCell ref="E97:F97"/>
    <mergeCell ref="G97:J97"/>
    <mergeCell ref="R98:V98"/>
    <mergeCell ref="R110:V111"/>
    <mergeCell ref="A105:J105"/>
    <mergeCell ref="L105:P105"/>
    <mergeCell ref="L111:P111"/>
    <mergeCell ref="A106:J106"/>
    <mergeCell ref="A107:J107"/>
    <mergeCell ref="B123:V124"/>
    <mergeCell ref="F141:M141"/>
    <mergeCell ref="Q141:V141"/>
    <mergeCell ref="E139:N139"/>
    <mergeCell ref="R97:V97"/>
    <mergeCell ref="B98:D98"/>
    <mergeCell ref="E98:F98"/>
    <mergeCell ref="L106:P106"/>
    <mergeCell ref="R102:V102"/>
    <mergeCell ref="R106:V106"/>
    <mergeCell ref="F149:M149"/>
    <mergeCell ref="Q149:V149"/>
    <mergeCell ref="F146:M146"/>
    <mergeCell ref="Q146:V146"/>
    <mergeCell ref="F147:M147"/>
    <mergeCell ref="Q147:V147"/>
    <mergeCell ref="F148:M148"/>
    <mergeCell ref="Q148:V148"/>
    <mergeCell ref="L107:P107"/>
    <mergeCell ref="R107:V107"/>
    <mergeCell ref="A110:J111"/>
    <mergeCell ref="L110:P110"/>
    <mergeCell ref="Q110:Q111"/>
    <mergeCell ref="L108:P108"/>
    <mergeCell ref="Q108:Q109"/>
    <mergeCell ref="R108:V109"/>
    <mergeCell ref="L109:P109"/>
    <mergeCell ref="R113:V113"/>
    <mergeCell ref="L114:P114"/>
    <mergeCell ref="R114:V114"/>
    <mergeCell ref="A117:V117"/>
    <mergeCell ref="B119:V121"/>
    <mergeCell ref="L112:P112"/>
    <mergeCell ref="R112:V112"/>
    <mergeCell ref="L113:P113"/>
    <mergeCell ref="A112:J112"/>
    <mergeCell ref="A77:A79"/>
    <mergeCell ref="F145:M145"/>
    <mergeCell ref="Q145:V145"/>
    <mergeCell ref="F143:M143"/>
    <mergeCell ref="Q143:V143"/>
    <mergeCell ref="F144:M144"/>
    <mergeCell ref="Q144:V144"/>
    <mergeCell ref="F142:M142"/>
    <mergeCell ref="Q142:V142"/>
    <mergeCell ref="A143:C143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  <rowBreaks count="3" manualBreakCount="3">
    <brk id="40" max="21" man="1"/>
    <brk id="71" max="21" man="1"/>
    <brk id="114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Q54"/>
  <sheetViews>
    <sheetView view="pageBreakPreview" zoomScale="98" zoomScaleNormal="75" zoomScaleSheetLayoutView="98" zoomScalePageLayoutView="0" workbookViewId="0" topLeftCell="N1">
      <selection activeCell="C6" sqref="C6"/>
    </sheetView>
  </sheetViews>
  <sheetFormatPr defaultColWidth="9.00390625" defaultRowHeight="12.75"/>
  <cols>
    <col min="1" max="1" width="5.625" style="12" customWidth="1"/>
    <col min="2" max="21" width="3.75390625" style="12" customWidth="1"/>
    <col min="22" max="22" width="3.875" style="12" customWidth="1"/>
    <col min="23" max="28" width="3.75390625" style="12" customWidth="1"/>
    <col min="29" max="29" width="3.625" style="12" customWidth="1"/>
    <col min="30" max="38" width="3.75390625" style="12" customWidth="1"/>
    <col min="39" max="39" width="3.625" style="12" customWidth="1"/>
    <col min="40" max="41" width="3.75390625" style="12" customWidth="1"/>
    <col min="42" max="42" width="3.875" style="12" customWidth="1"/>
    <col min="43" max="50" width="3.75390625" style="12" customWidth="1"/>
    <col min="51" max="51" width="4.25390625" style="12" customWidth="1"/>
    <col min="52" max="52" width="3.625" style="12" customWidth="1"/>
    <col min="53" max="53" width="3.875" style="12" customWidth="1"/>
    <col min="54" max="54" width="3.875" style="0" customWidth="1"/>
    <col min="55" max="55" width="3.75390625" style="0" customWidth="1"/>
    <col min="56" max="56" width="9.125" style="0" hidden="1" customWidth="1"/>
    <col min="57" max="57" width="3.875" style="0" customWidth="1"/>
    <col min="58" max="68" width="3.75390625" style="0" customWidth="1"/>
    <col min="69" max="69" width="3.625" style="0" customWidth="1"/>
    <col min="70" max="70" width="0.12890625" style="0" customWidth="1"/>
  </cols>
  <sheetData>
    <row r="1" spans="1:55" ht="18.75">
      <c r="A1"/>
      <c r="B1" s="1051" t="s">
        <v>561</v>
      </c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280"/>
      <c r="N1" s="280"/>
      <c r="O1" s="280"/>
      <c r="AQ1" s="280"/>
      <c r="AR1" s="280"/>
      <c r="AS1" s="1053"/>
      <c r="AT1" s="1053"/>
      <c r="AU1" s="1053"/>
      <c r="AV1" s="1053"/>
      <c r="AW1" s="1053"/>
      <c r="AX1" s="1053"/>
      <c r="AY1" s="1053"/>
      <c r="AZ1" s="1053"/>
      <c r="BA1" s="1053"/>
      <c r="BB1" s="1053"/>
      <c r="BC1" s="1053"/>
    </row>
    <row r="2" spans="1:55" ht="20.25">
      <c r="A2"/>
      <c r="B2" s="1051" t="s">
        <v>562</v>
      </c>
      <c r="C2" s="1051"/>
      <c r="D2" s="1051"/>
      <c r="E2" s="1051"/>
      <c r="F2" s="1051"/>
      <c r="G2" s="1051"/>
      <c r="H2" s="1051"/>
      <c r="I2" s="1051"/>
      <c r="J2" s="1051"/>
      <c r="K2" s="1051"/>
      <c r="L2" s="1051"/>
      <c r="M2" s="280"/>
      <c r="N2" s="280"/>
      <c r="O2" s="280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280"/>
      <c r="AR2" s="280"/>
      <c r="AS2" s="1054"/>
      <c r="AT2" s="1054"/>
      <c r="AU2" s="1054"/>
      <c r="AV2" s="1054"/>
      <c r="AW2" s="1054"/>
      <c r="AX2" s="1054"/>
      <c r="AY2" s="1054"/>
      <c r="AZ2" s="1054"/>
      <c r="BA2" s="1054"/>
      <c r="BB2" s="1054"/>
      <c r="BC2" s="1054"/>
    </row>
    <row r="3" spans="1:55" ht="18.75">
      <c r="A3"/>
      <c r="B3" s="1055" t="s">
        <v>563</v>
      </c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N3" s="280"/>
      <c r="O3" s="280"/>
      <c r="P3" s="1056" t="s">
        <v>564</v>
      </c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1056"/>
      <c r="AL3" s="1056"/>
      <c r="AM3" s="1056"/>
      <c r="AN3" s="1056"/>
      <c r="AO3" s="1056"/>
      <c r="AP3" s="1056"/>
      <c r="AQ3" s="280"/>
      <c r="AR3" s="280"/>
      <c r="AS3" s="1051"/>
      <c r="AT3" s="1051"/>
      <c r="AU3" s="1051"/>
      <c r="AV3" s="1051"/>
      <c r="AW3" s="1051"/>
      <c r="AX3" s="1051"/>
      <c r="AY3" s="1051"/>
      <c r="AZ3" s="1051"/>
      <c r="BA3" s="1051"/>
      <c r="BB3" s="1051"/>
      <c r="BC3" s="1051"/>
    </row>
    <row r="4" spans="1:55" ht="18.75">
      <c r="A4"/>
      <c r="B4" s="1051" t="s">
        <v>565</v>
      </c>
      <c r="C4" s="1051"/>
      <c r="D4" s="1051"/>
      <c r="E4" s="1051"/>
      <c r="F4" s="1051"/>
      <c r="G4" s="1051"/>
      <c r="H4" s="1051"/>
      <c r="I4" s="1051"/>
      <c r="J4" s="1051"/>
      <c r="K4" s="1051"/>
      <c r="L4" s="1051"/>
      <c r="M4" s="1051"/>
      <c r="N4" s="280"/>
      <c r="O4" s="280"/>
      <c r="P4" s="1057" t="s">
        <v>566</v>
      </c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  <c r="AD4" s="1057"/>
      <c r="AE4" s="1057"/>
      <c r="AF4" s="1057"/>
      <c r="AG4" s="1057"/>
      <c r="AH4" s="1057"/>
      <c r="AI4" s="1057"/>
      <c r="AJ4" s="1057"/>
      <c r="AK4" s="1057"/>
      <c r="AL4" s="1057"/>
      <c r="AM4" s="1057"/>
      <c r="AN4" s="1057"/>
      <c r="AO4" s="1057"/>
      <c r="AP4" s="1057"/>
      <c r="AQ4" s="280"/>
      <c r="AR4" s="280"/>
      <c r="AS4" s="1051"/>
      <c r="AT4" s="1051"/>
      <c r="AU4" s="1051"/>
      <c r="AV4" s="1051"/>
      <c r="AW4" s="1051"/>
      <c r="AX4" s="1051"/>
      <c r="AY4" s="1051"/>
      <c r="AZ4" s="1051"/>
      <c r="BA4" s="1051"/>
      <c r="BB4" s="1051"/>
      <c r="BC4" s="1051"/>
    </row>
    <row r="5" spans="1:55" ht="18.75">
      <c r="A5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280"/>
      <c r="O5" s="280"/>
      <c r="P5" s="1057" t="s">
        <v>567</v>
      </c>
      <c r="Q5" s="1057"/>
      <c r="R5" s="1057"/>
      <c r="S5" s="1057"/>
      <c r="T5" s="1057"/>
      <c r="U5" s="1057"/>
      <c r="V5" s="1057"/>
      <c r="W5" s="1057"/>
      <c r="X5" s="1057"/>
      <c r="Y5" s="1057"/>
      <c r="Z5" s="1057"/>
      <c r="AA5" s="1057"/>
      <c r="AB5" s="1057"/>
      <c r="AC5" s="1057"/>
      <c r="AD5" s="1057"/>
      <c r="AE5" s="1057"/>
      <c r="AF5" s="1057"/>
      <c r="AG5" s="1057"/>
      <c r="AH5" s="1057"/>
      <c r="AI5" s="1057"/>
      <c r="AJ5" s="1057"/>
      <c r="AK5" s="1057"/>
      <c r="AL5" s="1057"/>
      <c r="AM5" s="1057"/>
      <c r="AN5" s="1057"/>
      <c r="AO5" s="1057"/>
      <c r="AP5" s="1057"/>
      <c r="AQ5" s="280"/>
      <c r="AR5" s="280"/>
      <c r="AS5" s="1051"/>
      <c r="AT5" s="1051"/>
      <c r="AU5" s="1051"/>
      <c r="AV5" s="1051"/>
      <c r="AW5" s="1051"/>
      <c r="AX5" s="1051"/>
      <c r="AY5" s="1051"/>
      <c r="AZ5" s="1051"/>
      <c r="BA5" s="1051"/>
      <c r="BB5" s="1051"/>
      <c r="BC5" s="1051"/>
    </row>
    <row r="6" spans="1:55" ht="18.75">
      <c r="A6"/>
      <c r="B6" s="337"/>
      <c r="C6" s="337"/>
      <c r="D6" s="337"/>
      <c r="E6" s="337"/>
      <c r="F6" s="337"/>
      <c r="G6" s="337"/>
      <c r="H6" s="337"/>
      <c r="I6" s="337"/>
      <c r="J6" s="280"/>
      <c r="K6" s="280"/>
      <c r="L6" s="280"/>
      <c r="M6" s="280"/>
      <c r="N6" s="280"/>
      <c r="O6" s="280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280"/>
      <c r="AR6" s="280"/>
      <c r="AS6" s="1058"/>
      <c r="AT6" s="1059"/>
      <c r="AU6" s="1059"/>
      <c r="AV6" s="1059"/>
      <c r="AW6" s="1059"/>
      <c r="AX6" s="1059"/>
      <c r="AY6" s="1059"/>
      <c r="AZ6" s="1059"/>
      <c r="BA6" s="1059"/>
      <c r="BB6" s="1059"/>
      <c r="BC6" s="1059"/>
    </row>
    <row r="7" spans="1:55" ht="20.25">
      <c r="A7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1060" t="s">
        <v>568</v>
      </c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281"/>
      <c r="AR7" s="281"/>
      <c r="AS7" s="1062"/>
      <c r="AT7" s="1062"/>
      <c r="AU7" s="1062"/>
      <c r="AV7" s="1062"/>
      <c r="AW7" s="1062"/>
      <c r="AX7" s="1062"/>
      <c r="AY7" s="1062"/>
      <c r="AZ7" s="1062"/>
      <c r="BA7" s="1062"/>
      <c r="BB7" s="1062"/>
      <c r="BC7" s="1062"/>
    </row>
    <row r="8" spans="1:68" ht="20.25">
      <c r="A8" s="341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3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2"/>
      <c r="AR8" s="342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</row>
    <row r="9" spans="1:68" ht="18.75">
      <c r="A9" s="1063" t="s">
        <v>569</v>
      </c>
      <c r="B9" s="1063"/>
      <c r="C9" s="1063"/>
      <c r="D9" s="1063"/>
      <c r="E9" s="1063"/>
      <c r="F9" s="1063"/>
      <c r="G9" s="1064" t="s">
        <v>570</v>
      </c>
      <c r="H9" s="1064"/>
      <c r="I9" s="1064"/>
      <c r="J9" s="1064"/>
      <c r="K9" s="1064"/>
      <c r="L9" s="1064"/>
      <c r="M9" s="1064"/>
      <c r="N9" s="1064"/>
      <c r="O9" s="1064"/>
      <c r="P9" s="346"/>
      <c r="Q9" s="1065" t="s">
        <v>571</v>
      </c>
      <c r="R9" s="1065"/>
      <c r="S9" s="1065"/>
      <c r="T9" s="1065"/>
      <c r="U9" s="1065"/>
      <c r="V9" s="1065"/>
      <c r="W9" s="347"/>
      <c r="X9" s="1067" t="s">
        <v>583</v>
      </c>
      <c r="Y9" s="1067"/>
      <c r="Z9" s="1067"/>
      <c r="AA9" s="1067"/>
      <c r="AB9" s="1067"/>
      <c r="AC9" s="1067"/>
      <c r="AD9" s="1067"/>
      <c r="AE9" s="1067"/>
      <c r="AF9" s="1067"/>
      <c r="AG9" s="1067"/>
      <c r="AH9" s="1067"/>
      <c r="AI9" s="1067"/>
      <c r="AJ9" s="1067"/>
      <c r="AK9" s="1067"/>
      <c r="AL9" s="1067"/>
      <c r="AM9" s="1067"/>
      <c r="AN9" s="1067"/>
      <c r="AO9" s="1067"/>
      <c r="AP9" s="1067"/>
      <c r="AQ9" s="1067"/>
      <c r="AR9" s="1067"/>
      <c r="AS9" s="1067"/>
      <c r="AT9" s="1067"/>
      <c r="AU9" s="1067"/>
      <c r="AV9" s="1067"/>
      <c r="AW9" s="1067"/>
      <c r="AX9" s="1067"/>
      <c r="AY9" s="1067"/>
      <c r="AZ9" s="1067"/>
      <c r="BA9" s="1067"/>
      <c r="BB9" s="341"/>
      <c r="BC9" s="341"/>
      <c r="BD9" s="341"/>
      <c r="BE9" s="341"/>
      <c r="BF9" s="1066" t="s">
        <v>572</v>
      </c>
      <c r="BG9" s="1066"/>
      <c r="BH9" s="1066"/>
      <c r="BI9" s="1066"/>
      <c r="BJ9" s="1066"/>
      <c r="BK9" s="1066"/>
      <c r="BL9" s="1066"/>
      <c r="BM9" s="1066"/>
      <c r="BN9" s="1066"/>
      <c r="BO9" s="1066"/>
      <c r="BP9" s="1066"/>
    </row>
    <row r="10" spans="1:68" ht="18.75" customHeight="1">
      <c r="A10" s="348"/>
      <c r="B10" s="349"/>
      <c r="C10" s="349"/>
      <c r="D10" s="349"/>
      <c r="E10" s="349"/>
      <c r="F10" s="1071" t="s">
        <v>573</v>
      </c>
      <c r="G10" s="1071"/>
      <c r="H10" s="1071"/>
      <c r="I10" s="1071"/>
      <c r="J10" s="1071"/>
      <c r="K10" s="1071"/>
      <c r="L10" s="1071"/>
      <c r="M10" s="1071"/>
      <c r="N10" s="1071"/>
      <c r="O10" s="1071"/>
      <c r="P10" s="1071"/>
      <c r="Q10" s="350"/>
      <c r="R10" s="350"/>
      <c r="S10" s="351"/>
      <c r="T10" s="351"/>
      <c r="U10" s="351"/>
      <c r="V10" s="351"/>
      <c r="W10" s="351"/>
      <c r="X10" s="1072" t="s">
        <v>574</v>
      </c>
      <c r="Y10" s="1072"/>
      <c r="Z10" s="1072"/>
      <c r="AA10" s="1072"/>
      <c r="AB10" s="1072"/>
      <c r="AC10" s="1072"/>
      <c r="AD10" s="1072"/>
      <c r="AE10" s="1072"/>
      <c r="AF10" s="1072"/>
      <c r="AG10" s="1072"/>
      <c r="AH10" s="1072"/>
      <c r="AI10" s="1072"/>
      <c r="AJ10" s="1072"/>
      <c r="AK10" s="1072"/>
      <c r="AL10" s="1072"/>
      <c r="AM10" s="1072"/>
      <c r="AN10" s="1072"/>
      <c r="AO10" s="1072"/>
      <c r="AP10" s="1072"/>
      <c r="AQ10" s="1072"/>
      <c r="AR10" s="1072"/>
      <c r="AS10" s="1072"/>
      <c r="AT10" s="1072"/>
      <c r="AU10" s="1072"/>
      <c r="AV10" s="1072"/>
      <c r="AW10" s="1072"/>
      <c r="AX10" s="1072"/>
      <c r="AY10" s="1072"/>
      <c r="AZ10" s="1072"/>
      <c r="BA10" s="1072"/>
      <c r="BB10" s="341"/>
      <c r="BC10" s="341"/>
      <c r="BD10" s="341"/>
      <c r="BE10" s="341"/>
      <c r="BF10" s="1068" t="s">
        <v>585</v>
      </c>
      <c r="BG10" s="1068"/>
      <c r="BH10" s="1068"/>
      <c r="BI10" s="1068"/>
      <c r="BJ10" s="1068"/>
      <c r="BK10" s="1068"/>
      <c r="BL10" s="1068"/>
      <c r="BM10" s="1068"/>
      <c r="BN10" s="1068"/>
      <c r="BO10" s="1068"/>
      <c r="BP10" s="1068"/>
    </row>
    <row r="11" spans="1:68" ht="20.25" customHeight="1">
      <c r="A11" s="1063" t="s">
        <v>575</v>
      </c>
      <c r="B11" s="1063"/>
      <c r="C11" s="1063"/>
      <c r="D11" s="1063"/>
      <c r="E11" s="1063"/>
      <c r="F11" s="1063"/>
      <c r="G11" s="1064" t="s">
        <v>583</v>
      </c>
      <c r="H11" s="1064"/>
      <c r="I11" s="1064"/>
      <c r="J11" s="1064"/>
      <c r="K11" s="1064"/>
      <c r="L11" s="1064"/>
      <c r="M11" s="1064"/>
      <c r="N11" s="1064"/>
      <c r="O11" s="1064"/>
      <c r="P11" s="1064"/>
      <c r="Q11" s="1064"/>
      <c r="R11" s="1064"/>
      <c r="S11" s="1064"/>
      <c r="T11" s="1064"/>
      <c r="U11" s="1064"/>
      <c r="V11" s="1064"/>
      <c r="W11" s="1064"/>
      <c r="X11" s="1064"/>
      <c r="Y11" s="1064"/>
      <c r="Z11" s="1064"/>
      <c r="AA11" s="1064"/>
      <c r="AB11" s="1064"/>
      <c r="AC11" s="1064"/>
      <c r="AD11" s="1064"/>
      <c r="AE11" s="1064"/>
      <c r="AF11" s="1064"/>
      <c r="AG11" s="1064"/>
      <c r="AH11" s="1064"/>
      <c r="AI11" s="1064"/>
      <c r="AJ11" s="1064"/>
      <c r="AK11" s="1064"/>
      <c r="AL11" s="1064"/>
      <c r="AM11" s="1064"/>
      <c r="AN11" s="1064"/>
      <c r="AO11" s="1064"/>
      <c r="AP11" s="1064"/>
      <c r="AQ11" s="1064"/>
      <c r="AR11" s="1064"/>
      <c r="AS11" s="1064"/>
      <c r="AT11" s="1064"/>
      <c r="AU11" s="1064"/>
      <c r="AV11" s="1064"/>
      <c r="AW11" s="1064"/>
      <c r="AX11" s="1064"/>
      <c r="AY11" s="1064"/>
      <c r="AZ11" s="1064"/>
      <c r="BA11" s="1064"/>
      <c r="BB11" s="341"/>
      <c r="BC11" s="341"/>
      <c r="BD11" s="341"/>
      <c r="BE11" s="341"/>
      <c r="BF11" s="1068" t="s">
        <v>586</v>
      </c>
      <c r="BG11" s="1068"/>
      <c r="BH11" s="1068"/>
      <c r="BI11" s="1068"/>
      <c r="BJ11" s="1068"/>
      <c r="BK11" s="1068"/>
      <c r="BL11" s="1068"/>
      <c r="BM11" s="1068"/>
      <c r="BN11" s="1068"/>
      <c r="BO11" s="1068"/>
      <c r="BP11" s="1068"/>
    </row>
    <row r="12" spans="1:68" ht="18.75" customHeight="1">
      <c r="A12" s="348"/>
      <c r="B12" s="349"/>
      <c r="C12" s="349"/>
      <c r="D12" s="349"/>
      <c r="E12" s="349"/>
      <c r="F12" s="349"/>
      <c r="G12" s="1076" t="s">
        <v>576</v>
      </c>
      <c r="H12" s="1076"/>
      <c r="I12" s="1076"/>
      <c r="J12" s="1076"/>
      <c r="K12" s="1076"/>
      <c r="L12" s="1076"/>
      <c r="M12" s="1076"/>
      <c r="N12" s="1076"/>
      <c r="O12" s="1076"/>
      <c r="P12" s="1076"/>
      <c r="Q12" s="1076"/>
      <c r="R12" s="1076"/>
      <c r="S12" s="1076"/>
      <c r="T12" s="1076"/>
      <c r="U12" s="1076"/>
      <c r="V12" s="1076"/>
      <c r="W12" s="1076"/>
      <c r="X12" s="1076"/>
      <c r="Y12" s="1076"/>
      <c r="Z12" s="1076"/>
      <c r="AA12" s="1076"/>
      <c r="AB12" s="1076"/>
      <c r="AC12" s="1076"/>
      <c r="AD12" s="1076"/>
      <c r="AE12" s="1076"/>
      <c r="AF12" s="1076"/>
      <c r="AG12" s="1076"/>
      <c r="AH12" s="1076"/>
      <c r="AI12" s="1076"/>
      <c r="AJ12" s="1076"/>
      <c r="AK12" s="1076"/>
      <c r="AL12" s="1076"/>
      <c r="AM12" s="1076"/>
      <c r="AN12" s="1076"/>
      <c r="AO12" s="1076"/>
      <c r="AP12" s="1076"/>
      <c r="AQ12" s="1076"/>
      <c r="AR12" s="1076"/>
      <c r="AS12" s="1076"/>
      <c r="AT12" s="1076"/>
      <c r="AU12" s="1076"/>
      <c r="AV12" s="1076"/>
      <c r="AW12" s="1076"/>
      <c r="AX12" s="1076"/>
      <c r="AY12" s="1076"/>
      <c r="AZ12" s="1076"/>
      <c r="BA12" s="1076"/>
      <c r="BB12" s="341"/>
      <c r="BC12" s="341"/>
      <c r="BD12" s="341"/>
      <c r="BE12" s="341"/>
      <c r="BF12" s="1068" t="s">
        <v>587</v>
      </c>
      <c r="BG12" s="1068"/>
      <c r="BH12" s="1068"/>
      <c r="BI12" s="1068"/>
      <c r="BJ12" s="1068"/>
      <c r="BK12" s="1068"/>
      <c r="BL12" s="1068"/>
      <c r="BM12" s="1068"/>
      <c r="BN12" s="1068"/>
      <c r="BO12" s="1068"/>
      <c r="BP12" s="1068"/>
    </row>
    <row r="13" spans="1:68" ht="18.75" customHeight="1">
      <c r="A13" s="1063" t="s">
        <v>577</v>
      </c>
      <c r="B13" s="1063"/>
      <c r="C13" s="1063"/>
      <c r="D13" s="1063"/>
      <c r="E13" s="1063"/>
      <c r="F13" s="1063"/>
      <c r="G13" s="1067" t="s">
        <v>584</v>
      </c>
      <c r="H13" s="1067"/>
      <c r="I13" s="1067"/>
      <c r="J13" s="1067"/>
      <c r="K13" s="1067"/>
      <c r="L13" s="1067"/>
      <c r="M13" s="1067"/>
      <c r="N13" s="1067"/>
      <c r="O13" s="1067"/>
      <c r="P13" s="1067"/>
      <c r="Q13" s="1067"/>
      <c r="R13" s="1067"/>
      <c r="S13" s="1067"/>
      <c r="T13" s="1067"/>
      <c r="U13" s="1067"/>
      <c r="V13" s="1067"/>
      <c r="W13" s="1067"/>
      <c r="X13" s="1067"/>
      <c r="Y13" s="1067"/>
      <c r="Z13" s="1067"/>
      <c r="AA13" s="1067"/>
      <c r="AB13" s="1067"/>
      <c r="AC13" s="1067"/>
      <c r="AD13" s="1067"/>
      <c r="AE13" s="1067"/>
      <c r="AF13" s="1067"/>
      <c r="AG13" s="1067"/>
      <c r="AH13" s="1067"/>
      <c r="AI13" s="1067"/>
      <c r="AJ13" s="1067"/>
      <c r="AK13" s="1067"/>
      <c r="AL13" s="1067"/>
      <c r="AM13" s="1067"/>
      <c r="AN13" s="1067"/>
      <c r="AO13" s="1067"/>
      <c r="AP13" s="1067"/>
      <c r="AQ13" s="1067"/>
      <c r="AR13" s="1067"/>
      <c r="AS13" s="1067"/>
      <c r="AT13" s="1067"/>
      <c r="AU13" s="1067"/>
      <c r="AV13" s="1067"/>
      <c r="AW13" s="1067"/>
      <c r="AX13" s="1067"/>
      <c r="AY13" s="1067"/>
      <c r="AZ13" s="1067"/>
      <c r="BA13" s="1067"/>
      <c r="BB13" s="341"/>
      <c r="BC13" s="341"/>
      <c r="BD13" s="341"/>
      <c r="BE13" s="341"/>
      <c r="BF13" s="342"/>
      <c r="BG13" s="352"/>
      <c r="BH13" s="342"/>
      <c r="BI13" s="342"/>
      <c r="BJ13" s="342"/>
      <c r="BK13" s="342"/>
      <c r="BL13" s="342"/>
      <c r="BM13" s="342"/>
      <c r="BN13" s="342"/>
      <c r="BO13" s="342"/>
      <c r="BP13" s="342"/>
    </row>
    <row r="14" spans="1:68" ht="18.75">
      <c r="A14" s="348"/>
      <c r="B14" s="349"/>
      <c r="C14" s="349"/>
      <c r="D14" s="349"/>
      <c r="E14" s="349"/>
      <c r="F14" s="349"/>
      <c r="G14" s="1069" t="s">
        <v>578</v>
      </c>
      <c r="H14" s="1069"/>
      <c r="I14" s="1069"/>
      <c r="J14" s="1069"/>
      <c r="K14" s="1069"/>
      <c r="L14" s="1069"/>
      <c r="M14" s="1069"/>
      <c r="N14" s="1069"/>
      <c r="O14" s="1069"/>
      <c r="P14" s="1069"/>
      <c r="Q14" s="1069"/>
      <c r="R14" s="1069"/>
      <c r="S14" s="1069"/>
      <c r="T14" s="1069"/>
      <c r="U14" s="1069"/>
      <c r="V14" s="1069"/>
      <c r="W14" s="1069"/>
      <c r="X14" s="1069"/>
      <c r="Y14" s="1069"/>
      <c r="Z14" s="1069"/>
      <c r="AA14" s="1069"/>
      <c r="AB14" s="1069"/>
      <c r="AC14" s="1069"/>
      <c r="AD14" s="1069"/>
      <c r="AE14" s="1069"/>
      <c r="AF14" s="1069"/>
      <c r="AG14" s="1069"/>
      <c r="AH14" s="1069"/>
      <c r="AI14" s="1069"/>
      <c r="AJ14" s="1069"/>
      <c r="AK14" s="1069"/>
      <c r="AL14" s="1069"/>
      <c r="AM14" s="1069"/>
      <c r="AN14" s="1069"/>
      <c r="AO14" s="1069"/>
      <c r="AP14" s="1069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</row>
    <row r="15" spans="1:68" ht="18.75">
      <c r="A15" s="1063" t="s">
        <v>579</v>
      </c>
      <c r="B15" s="1063"/>
      <c r="C15" s="1063"/>
      <c r="D15" s="1063"/>
      <c r="E15" s="1063"/>
      <c r="F15" s="1063"/>
      <c r="G15" s="1070"/>
      <c r="H15" s="1070"/>
      <c r="I15" s="1070"/>
      <c r="J15" s="1070"/>
      <c r="K15" s="1070"/>
      <c r="L15" s="1070"/>
      <c r="M15" s="1070"/>
      <c r="N15" s="1070"/>
      <c r="O15" s="1070"/>
      <c r="P15" s="1070"/>
      <c r="Q15" s="1070"/>
      <c r="R15" s="1070"/>
      <c r="S15" s="1070"/>
      <c r="T15" s="1070"/>
      <c r="U15" s="1070"/>
      <c r="V15" s="1070"/>
      <c r="W15" s="1070"/>
      <c r="X15" s="1070"/>
      <c r="Y15" s="1070"/>
      <c r="Z15" s="1070"/>
      <c r="AA15" s="1070"/>
      <c r="AB15" s="1070"/>
      <c r="AC15" s="1070"/>
      <c r="AD15" s="1070"/>
      <c r="AE15" s="1070"/>
      <c r="AF15" s="1070"/>
      <c r="AG15" s="1070"/>
      <c r="AH15" s="1070"/>
      <c r="AI15" s="1070"/>
      <c r="AJ15" s="1070"/>
      <c r="AK15" s="1070"/>
      <c r="AL15" s="1070"/>
      <c r="AM15" s="1070"/>
      <c r="AN15" s="1070"/>
      <c r="AO15" s="1070"/>
      <c r="AP15" s="1070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42"/>
      <c r="BC15" s="342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</row>
    <row r="16" spans="1:68" ht="18.75">
      <c r="A16" s="341"/>
      <c r="B16" s="354"/>
      <c r="C16" s="354"/>
      <c r="D16" s="354"/>
      <c r="E16" s="354"/>
      <c r="F16" s="354"/>
      <c r="G16" s="1072" t="s">
        <v>580</v>
      </c>
      <c r="H16" s="1072"/>
      <c r="I16" s="1072"/>
      <c r="J16" s="1072"/>
      <c r="K16" s="1072"/>
      <c r="L16" s="1072"/>
      <c r="M16" s="1072"/>
      <c r="N16" s="1072"/>
      <c r="O16" s="1072"/>
      <c r="P16" s="1072"/>
      <c r="Q16" s="1072"/>
      <c r="R16" s="1072"/>
      <c r="S16" s="1072"/>
      <c r="T16" s="1072"/>
      <c r="U16" s="1072"/>
      <c r="V16" s="1072"/>
      <c r="W16" s="1072"/>
      <c r="X16" s="1072"/>
      <c r="Y16" s="1072"/>
      <c r="Z16" s="1072"/>
      <c r="AA16" s="1072"/>
      <c r="AB16" s="1072"/>
      <c r="AC16" s="1072"/>
      <c r="AD16" s="1072"/>
      <c r="AE16" s="1072"/>
      <c r="AF16" s="1072"/>
      <c r="AG16" s="1072"/>
      <c r="AH16" s="1072"/>
      <c r="AI16" s="1072"/>
      <c r="AJ16" s="1072"/>
      <c r="AK16" s="1072"/>
      <c r="AL16" s="1072"/>
      <c r="AM16" s="1072"/>
      <c r="AN16" s="1072"/>
      <c r="AO16" s="1072"/>
      <c r="AP16" s="107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</row>
    <row r="17" spans="1:68" ht="18.75" customHeight="1">
      <c r="A17" s="341"/>
      <c r="B17" s="355"/>
      <c r="C17" s="355"/>
      <c r="D17" s="355"/>
      <c r="E17" s="355"/>
      <c r="F17" s="355"/>
      <c r="G17" s="355"/>
      <c r="H17" s="355"/>
      <c r="I17" s="355"/>
      <c r="J17" s="356"/>
      <c r="K17" s="356"/>
      <c r="L17" s="356"/>
      <c r="M17" s="356"/>
      <c r="N17" s="356"/>
      <c r="O17" s="356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56"/>
      <c r="AR17" s="356"/>
      <c r="AS17" s="1073"/>
      <c r="AT17" s="1074"/>
      <c r="AU17" s="1074"/>
      <c r="AV17" s="1074"/>
      <c r="AW17" s="1074"/>
      <c r="AX17" s="1074"/>
      <c r="AY17" s="1074"/>
      <c r="AZ17" s="1074"/>
      <c r="BA17" s="1074"/>
      <c r="BB17" s="1074"/>
      <c r="BC17" s="1074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</row>
    <row r="18" spans="1:55" ht="18.75">
      <c r="A18"/>
      <c r="B18" s="287"/>
      <c r="C18" s="287"/>
      <c r="D18" s="287"/>
      <c r="E18" s="287"/>
      <c r="F18" s="287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1075" t="s">
        <v>581</v>
      </c>
      <c r="V18" s="1075"/>
      <c r="W18" s="1075"/>
      <c r="X18" s="1075"/>
      <c r="Y18" s="1075"/>
      <c r="Z18" s="1075"/>
      <c r="AA18" s="1075"/>
      <c r="AB18" s="1075"/>
      <c r="AC18" s="340" t="s">
        <v>78</v>
      </c>
      <c r="AD18" s="1075" t="s">
        <v>582</v>
      </c>
      <c r="AE18" s="1075"/>
      <c r="AF18" s="1075"/>
      <c r="AG18" s="1075"/>
      <c r="AH18" s="1075"/>
      <c r="AI18" s="288"/>
      <c r="AJ18" s="288"/>
      <c r="AK18" s="288"/>
      <c r="AL18" s="288"/>
      <c r="AM18" s="288"/>
      <c r="AN18" s="288"/>
      <c r="AO18" s="288"/>
      <c r="AP18" s="288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</row>
    <row r="19" spans="1:54" s="286" customFormat="1" ht="9" customHeight="1">
      <c r="A19" s="287"/>
      <c r="B19" s="287"/>
      <c r="C19" s="287"/>
      <c r="D19" s="287"/>
      <c r="E19" s="287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</row>
    <row r="20" spans="1:54" s="22" customFormat="1" ht="21" customHeight="1">
      <c r="A20" s="971" t="s">
        <v>394</v>
      </c>
      <c r="B20" s="971"/>
      <c r="C20" s="971"/>
      <c r="D20" s="971"/>
      <c r="E20" s="971"/>
      <c r="F20" s="971"/>
      <c r="G20" s="971"/>
      <c r="H20" s="971"/>
      <c r="I20" s="971"/>
      <c r="J20" s="971"/>
      <c r="K20" s="971"/>
      <c r="L20" s="971"/>
      <c r="M20" s="971"/>
      <c r="N20" s="971"/>
      <c r="O20" s="971"/>
      <c r="P20" s="971"/>
      <c r="Q20" s="971"/>
      <c r="R20" s="971"/>
      <c r="S20" s="971"/>
      <c r="T20" s="971"/>
      <c r="U20" s="971"/>
      <c r="V20" s="971"/>
      <c r="W20" s="971"/>
      <c r="X20" s="971"/>
      <c r="Y20" s="971"/>
      <c r="Z20" s="971"/>
      <c r="AA20" s="971"/>
      <c r="AB20" s="971"/>
      <c r="AC20" s="971"/>
      <c r="AD20" s="971"/>
      <c r="AE20" s="971"/>
      <c r="AF20" s="971"/>
      <c r="AG20" s="971"/>
      <c r="AH20" s="971"/>
      <c r="AI20" s="971"/>
      <c r="AJ20" s="971"/>
      <c r="AK20" s="971"/>
      <c r="AL20" s="971"/>
      <c r="AM20" s="971"/>
      <c r="AN20" s="971"/>
      <c r="AO20" s="971"/>
      <c r="AP20" s="971"/>
      <c r="AQ20" s="971"/>
      <c r="AR20" s="971"/>
      <c r="AS20" s="971"/>
      <c r="AT20" s="971"/>
      <c r="AU20" s="971"/>
      <c r="AV20" s="971"/>
      <c r="AW20" s="971"/>
      <c r="AX20" s="971"/>
      <c r="AY20" s="971"/>
      <c r="AZ20" s="971"/>
      <c r="BA20" s="971"/>
      <c r="BB20" s="283"/>
    </row>
    <row r="21" spans="1:54" ht="9" customHeight="1" thickBot="1">
      <c r="A21" s="28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2"/>
    </row>
    <row r="22" spans="1:54" s="13" customFormat="1" ht="20.25" customHeight="1">
      <c r="A22" s="1005" t="s">
        <v>275</v>
      </c>
      <c r="B22" s="972" t="s">
        <v>276</v>
      </c>
      <c r="C22" s="973"/>
      <c r="D22" s="973"/>
      <c r="E22" s="974"/>
      <c r="F22" s="975" t="s">
        <v>39</v>
      </c>
      <c r="G22" s="978" t="s">
        <v>277</v>
      </c>
      <c r="H22" s="973"/>
      <c r="I22" s="974"/>
      <c r="J22" s="975" t="s">
        <v>41</v>
      </c>
      <c r="K22" s="978" t="s">
        <v>278</v>
      </c>
      <c r="L22" s="973"/>
      <c r="M22" s="973"/>
      <c r="N22" s="974"/>
      <c r="O22" s="978" t="s">
        <v>279</v>
      </c>
      <c r="P22" s="973"/>
      <c r="Q22" s="973"/>
      <c r="R22" s="974"/>
      <c r="S22" s="975" t="s">
        <v>44</v>
      </c>
      <c r="T22" s="978" t="s">
        <v>280</v>
      </c>
      <c r="U22" s="973"/>
      <c r="V22" s="974"/>
      <c r="W22" s="975" t="s">
        <v>46</v>
      </c>
      <c r="X22" s="978" t="s">
        <v>281</v>
      </c>
      <c r="Y22" s="973"/>
      <c r="Z22" s="974"/>
      <c r="AA22" s="975" t="s">
        <v>48</v>
      </c>
      <c r="AB22" s="978" t="s">
        <v>282</v>
      </c>
      <c r="AC22" s="973"/>
      <c r="AD22" s="973"/>
      <c r="AE22" s="974"/>
      <c r="AF22" s="975" t="s">
        <v>50</v>
      </c>
      <c r="AG22" s="978" t="s">
        <v>283</v>
      </c>
      <c r="AH22" s="973"/>
      <c r="AI22" s="974"/>
      <c r="AJ22" s="975" t="s">
        <v>52</v>
      </c>
      <c r="AK22" s="978" t="s">
        <v>284</v>
      </c>
      <c r="AL22" s="973"/>
      <c r="AM22" s="973"/>
      <c r="AN22" s="974"/>
      <c r="AO22" s="978" t="s">
        <v>285</v>
      </c>
      <c r="AP22" s="973"/>
      <c r="AQ22" s="973"/>
      <c r="AR22" s="974"/>
      <c r="AS22" s="975" t="s">
        <v>55</v>
      </c>
      <c r="AT22" s="978" t="s">
        <v>286</v>
      </c>
      <c r="AU22" s="973"/>
      <c r="AV22" s="974"/>
      <c r="AW22" s="975" t="s">
        <v>57</v>
      </c>
      <c r="AX22" s="978" t="s">
        <v>287</v>
      </c>
      <c r="AY22" s="973"/>
      <c r="AZ22" s="973"/>
      <c r="BA22" s="1012"/>
      <c r="BB22" s="284"/>
    </row>
    <row r="23" spans="1:54" s="13" customFormat="1" ht="25.5" customHeight="1">
      <c r="A23" s="1006"/>
      <c r="B23" s="1008" t="s">
        <v>405</v>
      </c>
      <c r="C23" s="979" t="s">
        <v>406</v>
      </c>
      <c r="D23" s="979" t="s">
        <v>407</v>
      </c>
      <c r="E23" s="979" t="s">
        <v>408</v>
      </c>
      <c r="F23" s="976"/>
      <c r="G23" s="979" t="s">
        <v>409</v>
      </c>
      <c r="H23" s="979" t="s">
        <v>410</v>
      </c>
      <c r="I23" s="979" t="s">
        <v>411</v>
      </c>
      <c r="J23" s="976"/>
      <c r="K23" s="979" t="s">
        <v>412</v>
      </c>
      <c r="L23" s="979" t="s">
        <v>413</v>
      </c>
      <c r="M23" s="979" t="s">
        <v>414</v>
      </c>
      <c r="N23" s="1010" t="s">
        <v>415</v>
      </c>
      <c r="O23" s="979" t="s">
        <v>405</v>
      </c>
      <c r="P23" s="979" t="s">
        <v>406</v>
      </c>
      <c r="Q23" s="979" t="s">
        <v>407</v>
      </c>
      <c r="R23" s="979" t="s">
        <v>408</v>
      </c>
      <c r="S23" s="976"/>
      <c r="T23" s="979" t="s">
        <v>416</v>
      </c>
      <c r="U23" s="979" t="s">
        <v>417</v>
      </c>
      <c r="V23" s="979" t="s">
        <v>418</v>
      </c>
      <c r="W23" s="976"/>
      <c r="X23" s="979" t="s">
        <v>419</v>
      </c>
      <c r="Y23" s="979" t="s">
        <v>420</v>
      </c>
      <c r="Z23" s="979" t="s">
        <v>421</v>
      </c>
      <c r="AA23" s="976"/>
      <c r="AB23" s="979" t="s">
        <v>419</v>
      </c>
      <c r="AC23" s="979" t="s">
        <v>420</v>
      </c>
      <c r="AD23" s="979" t="s">
        <v>421</v>
      </c>
      <c r="AE23" s="979" t="s">
        <v>422</v>
      </c>
      <c r="AF23" s="976"/>
      <c r="AG23" s="979" t="s">
        <v>409</v>
      </c>
      <c r="AH23" s="979" t="s">
        <v>410</v>
      </c>
      <c r="AI23" s="979" t="s">
        <v>411</v>
      </c>
      <c r="AJ23" s="976"/>
      <c r="AK23" s="979" t="s">
        <v>423</v>
      </c>
      <c r="AL23" s="979" t="s">
        <v>424</v>
      </c>
      <c r="AM23" s="979" t="s">
        <v>425</v>
      </c>
      <c r="AN23" s="979" t="s">
        <v>426</v>
      </c>
      <c r="AO23" s="979" t="s">
        <v>405</v>
      </c>
      <c r="AP23" s="979" t="s">
        <v>406</v>
      </c>
      <c r="AQ23" s="979" t="s">
        <v>407</v>
      </c>
      <c r="AR23" s="979" t="s">
        <v>408</v>
      </c>
      <c r="AS23" s="976"/>
      <c r="AT23" s="979" t="s">
        <v>409</v>
      </c>
      <c r="AU23" s="979" t="s">
        <v>410</v>
      </c>
      <c r="AV23" s="979" t="s">
        <v>411</v>
      </c>
      <c r="AW23" s="976"/>
      <c r="AX23" s="979" t="s">
        <v>412</v>
      </c>
      <c r="AY23" s="979" t="s">
        <v>413</v>
      </c>
      <c r="AZ23" s="979" t="s">
        <v>414</v>
      </c>
      <c r="BA23" s="1013" t="s">
        <v>427</v>
      </c>
      <c r="BB23" s="284"/>
    </row>
    <row r="24" spans="1:54" s="13" customFormat="1" ht="30.75" customHeight="1" thickBot="1">
      <c r="A24" s="1006"/>
      <c r="B24" s="1009"/>
      <c r="C24" s="980"/>
      <c r="D24" s="980"/>
      <c r="E24" s="980"/>
      <c r="F24" s="977"/>
      <c r="G24" s="980"/>
      <c r="H24" s="980"/>
      <c r="I24" s="980"/>
      <c r="J24" s="977"/>
      <c r="K24" s="980"/>
      <c r="L24" s="980"/>
      <c r="M24" s="980"/>
      <c r="N24" s="1011"/>
      <c r="O24" s="980"/>
      <c r="P24" s="980"/>
      <c r="Q24" s="980"/>
      <c r="R24" s="980"/>
      <c r="S24" s="977"/>
      <c r="T24" s="980"/>
      <c r="U24" s="980"/>
      <c r="V24" s="980"/>
      <c r="W24" s="977"/>
      <c r="X24" s="980"/>
      <c r="Y24" s="980"/>
      <c r="Z24" s="980"/>
      <c r="AA24" s="977"/>
      <c r="AB24" s="980"/>
      <c r="AC24" s="980"/>
      <c r="AD24" s="980"/>
      <c r="AE24" s="980"/>
      <c r="AF24" s="977"/>
      <c r="AG24" s="980"/>
      <c r="AH24" s="980"/>
      <c r="AI24" s="980"/>
      <c r="AJ24" s="977"/>
      <c r="AK24" s="980"/>
      <c r="AL24" s="980"/>
      <c r="AM24" s="980"/>
      <c r="AN24" s="980"/>
      <c r="AO24" s="980"/>
      <c r="AP24" s="980"/>
      <c r="AQ24" s="980"/>
      <c r="AR24" s="980"/>
      <c r="AS24" s="977"/>
      <c r="AT24" s="980"/>
      <c r="AU24" s="980"/>
      <c r="AV24" s="980"/>
      <c r="AW24" s="977"/>
      <c r="AX24" s="980"/>
      <c r="AY24" s="980"/>
      <c r="AZ24" s="980"/>
      <c r="BA24" s="1014"/>
      <c r="BB24" s="284"/>
    </row>
    <row r="25" spans="1:54" s="13" customFormat="1" ht="30.75" customHeight="1" thickBot="1">
      <c r="A25" s="1007"/>
      <c r="B25" s="321">
        <v>1</v>
      </c>
      <c r="C25" s="291">
        <v>2</v>
      </c>
      <c r="D25" s="290">
        <v>3</v>
      </c>
      <c r="E25" s="291">
        <v>4</v>
      </c>
      <c r="F25" s="322">
        <v>5</v>
      </c>
      <c r="G25" s="290">
        <v>6</v>
      </c>
      <c r="H25" s="291">
        <v>7</v>
      </c>
      <c r="I25" s="290">
        <v>8</v>
      </c>
      <c r="J25" s="322">
        <v>9</v>
      </c>
      <c r="K25" s="290">
        <v>10</v>
      </c>
      <c r="L25" s="291">
        <v>11</v>
      </c>
      <c r="M25" s="290">
        <v>12</v>
      </c>
      <c r="N25" s="292">
        <v>13</v>
      </c>
      <c r="O25" s="291">
        <v>14</v>
      </c>
      <c r="P25" s="290">
        <v>15</v>
      </c>
      <c r="Q25" s="291">
        <v>16</v>
      </c>
      <c r="R25" s="290">
        <v>17</v>
      </c>
      <c r="S25" s="322">
        <v>18</v>
      </c>
      <c r="T25" s="290">
        <v>19</v>
      </c>
      <c r="U25" s="291">
        <v>20</v>
      </c>
      <c r="V25" s="290">
        <v>21</v>
      </c>
      <c r="W25" s="322">
        <v>22</v>
      </c>
      <c r="X25" s="290">
        <v>23</v>
      </c>
      <c r="Y25" s="291">
        <v>24</v>
      </c>
      <c r="Z25" s="290">
        <v>25</v>
      </c>
      <c r="AA25" s="322">
        <v>26</v>
      </c>
      <c r="AB25" s="290">
        <v>27</v>
      </c>
      <c r="AC25" s="320">
        <v>28</v>
      </c>
      <c r="AD25" s="290">
        <v>29</v>
      </c>
      <c r="AE25" s="291">
        <v>30</v>
      </c>
      <c r="AF25" s="323">
        <v>31</v>
      </c>
      <c r="AG25" s="290">
        <v>32</v>
      </c>
      <c r="AH25" s="291">
        <v>33</v>
      </c>
      <c r="AI25" s="290">
        <v>34</v>
      </c>
      <c r="AJ25" s="322">
        <v>35</v>
      </c>
      <c r="AK25" s="290">
        <v>36</v>
      </c>
      <c r="AL25" s="291">
        <v>37</v>
      </c>
      <c r="AM25" s="290">
        <v>38</v>
      </c>
      <c r="AN25" s="291">
        <v>39</v>
      </c>
      <c r="AO25" s="290">
        <v>40</v>
      </c>
      <c r="AP25" s="291">
        <v>41</v>
      </c>
      <c r="AQ25" s="290">
        <v>42</v>
      </c>
      <c r="AR25" s="291">
        <v>43</v>
      </c>
      <c r="AS25" s="322">
        <v>44</v>
      </c>
      <c r="AT25" s="290">
        <v>45</v>
      </c>
      <c r="AU25" s="291">
        <v>46</v>
      </c>
      <c r="AV25" s="290">
        <v>47</v>
      </c>
      <c r="AW25" s="322">
        <v>48</v>
      </c>
      <c r="AX25" s="290">
        <v>49</v>
      </c>
      <c r="AY25" s="291">
        <v>50</v>
      </c>
      <c r="AZ25" s="290">
        <v>51</v>
      </c>
      <c r="BA25" s="293">
        <v>52</v>
      </c>
      <c r="BB25" s="284"/>
    </row>
    <row r="26" spans="1:54" s="308" customFormat="1" ht="48.75" customHeight="1" thickBot="1">
      <c r="A26" s="324" t="s">
        <v>75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6">
        <v>16</v>
      </c>
      <c r="L26" s="325"/>
      <c r="M26" s="325"/>
      <c r="N26" s="325"/>
      <c r="O26" s="325"/>
      <c r="P26" s="325"/>
      <c r="Q26" s="325"/>
      <c r="R26" s="325" t="s">
        <v>77</v>
      </c>
      <c r="S26" s="325" t="s">
        <v>70</v>
      </c>
      <c r="T26" s="325" t="s">
        <v>70</v>
      </c>
      <c r="U26" s="325"/>
      <c r="V26" s="325"/>
      <c r="W26" s="325"/>
      <c r="X26" s="325"/>
      <c r="Y26" s="325"/>
      <c r="Z26" s="326">
        <v>23</v>
      </c>
      <c r="AA26" s="325"/>
      <c r="AB26" s="325"/>
      <c r="AC26" s="327"/>
      <c r="AD26" s="325"/>
      <c r="AE26" s="325"/>
      <c r="AF26" s="328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 t="s">
        <v>77</v>
      </c>
      <c r="AS26" s="325" t="str">
        <f>AZ29</f>
        <v>=</v>
      </c>
      <c r="AT26" s="325" t="s">
        <v>70</v>
      </c>
      <c r="AU26" s="325" t="s">
        <v>70</v>
      </c>
      <c r="AV26" s="325" t="s">
        <v>70</v>
      </c>
      <c r="AW26" s="325" t="s">
        <v>70</v>
      </c>
      <c r="AX26" s="325" t="s">
        <v>70</v>
      </c>
      <c r="AY26" s="325" t="s">
        <v>70</v>
      </c>
      <c r="AZ26" s="325" t="s">
        <v>70</v>
      </c>
      <c r="BA26" s="329" t="s">
        <v>70</v>
      </c>
      <c r="BB26" s="307"/>
    </row>
    <row r="27" spans="1:54" ht="45" customHeight="1">
      <c r="A27" s="981" t="s">
        <v>76</v>
      </c>
      <c r="B27" s="965"/>
      <c r="C27" s="965"/>
      <c r="D27" s="965"/>
      <c r="E27" s="965"/>
      <c r="F27" s="965"/>
      <c r="G27" s="965"/>
      <c r="H27" s="965"/>
      <c r="I27" s="965"/>
      <c r="J27" s="965"/>
      <c r="K27" s="983">
        <v>16</v>
      </c>
      <c r="L27" s="965"/>
      <c r="M27" s="965"/>
      <c r="N27" s="965"/>
      <c r="O27" s="965"/>
      <c r="P27" s="965"/>
      <c r="Q27" s="965"/>
      <c r="R27" s="962" t="s">
        <v>77</v>
      </c>
      <c r="S27" s="967" t="s">
        <v>70</v>
      </c>
      <c r="T27" s="967" t="s">
        <v>70</v>
      </c>
      <c r="U27" s="965"/>
      <c r="V27" s="965"/>
      <c r="W27" s="965"/>
      <c r="X27" s="965"/>
      <c r="Y27" s="965"/>
      <c r="Z27" s="983">
        <v>17</v>
      </c>
      <c r="AA27" s="965"/>
      <c r="AB27" s="965"/>
      <c r="AC27" s="956"/>
      <c r="AD27" s="985"/>
      <c r="AE27" s="965"/>
      <c r="AF27" s="965"/>
      <c r="AG27" s="965"/>
      <c r="AH27" s="965"/>
      <c r="AI27" s="965"/>
      <c r="AJ27" s="965"/>
      <c r="AK27" s="956"/>
      <c r="AL27" s="334" t="s">
        <v>530</v>
      </c>
      <c r="AM27" s="960" t="s">
        <v>550</v>
      </c>
      <c r="AN27" s="961"/>
      <c r="AO27" s="960" t="s">
        <v>526</v>
      </c>
      <c r="AP27" s="961"/>
      <c r="AQ27" s="967">
        <v>8</v>
      </c>
      <c r="AR27" s="967">
        <v>8</v>
      </c>
      <c r="AS27" s="962" t="s">
        <v>77</v>
      </c>
      <c r="AT27" s="962" t="s">
        <v>70</v>
      </c>
      <c r="AU27" s="962" t="s">
        <v>70</v>
      </c>
      <c r="AV27" s="962" t="s">
        <v>70</v>
      </c>
      <c r="AW27" s="962" t="s">
        <v>70</v>
      </c>
      <c r="AX27" s="962" t="s">
        <v>70</v>
      </c>
      <c r="AY27" s="962" t="s">
        <v>70</v>
      </c>
      <c r="AZ27" s="962" t="s">
        <v>70</v>
      </c>
      <c r="BA27" s="988" t="s">
        <v>70</v>
      </c>
      <c r="BB27" s="282"/>
    </row>
    <row r="28" spans="1:54" s="19" customFormat="1" ht="26.25" customHeight="1" thickBot="1">
      <c r="A28" s="982"/>
      <c r="B28" s="966"/>
      <c r="C28" s="966"/>
      <c r="D28" s="966"/>
      <c r="E28" s="966"/>
      <c r="F28" s="966"/>
      <c r="G28" s="966"/>
      <c r="H28" s="966"/>
      <c r="I28" s="966"/>
      <c r="J28" s="966"/>
      <c r="K28" s="984"/>
      <c r="L28" s="966"/>
      <c r="M28" s="966"/>
      <c r="N28" s="966"/>
      <c r="O28" s="966"/>
      <c r="P28" s="966"/>
      <c r="Q28" s="966"/>
      <c r="R28" s="963"/>
      <c r="S28" s="968"/>
      <c r="T28" s="968"/>
      <c r="U28" s="966"/>
      <c r="V28" s="966"/>
      <c r="W28" s="966"/>
      <c r="X28" s="966"/>
      <c r="Y28" s="966"/>
      <c r="Z28" s="984"/>
      <c r="AA28" s="966"/>
      <c r="AB28" s="966"/>
      <c r="AC28" s="957"/>
      <c r="AD28" s="986"/>
      <c r="AE28" s="966"/>
      <c r="AF28" s="966"/>
      <c r="AG28" s="966"/>
      <c r="AH28" s="966"/>
      <c r="AI28" s="966"/>
      <c r="AJ28" s="966"/>
      <c r="AK28" s="987"/>
      <c r="AL28" s="336">
        <v>0</v>
      </c>
      <c r="AM28" s="298">
        <v>0</v>
      </c>
      <c r="AN28" s="298">
        <v>0</v>
      </c>
      <c r="AO28" s="298">
        <v>0</v>
      </c>
      <c r="AP28" s="298">
        <v>0</v>
      </c>
      <c r="AQ28" s="968"/>
      <c r="AR28" s="968"/>
      <c r="AS28" s="963"/>
      <c r="AT28" s="963"/>
      <c r="AU28" s="963"/>
      <c r="AV28" s="963"/>
      <c r="AW28" s="963"/>
      <c r="AX28" s="963"/>
      <c r="AY28" s="963"/>
      <c r="AZ28" s="963"/>
      <c r="BA28" s="989"/>
      <c r="BB28" s="285"/>
    </row>
    <row r="29" spans="1:54" s="19" customFormat="1" ht="43.5" customHeight="1">
      <c r="A29" s="990" t="s">
        <v>59</v>
      </c>
      <c r="B29" s="970"/>
      <c r="C29" s="970"/>
      <c r="D29" s="970"/>
      <c r="E29" s="970"/>
      <c r="F29" s="296"/>
      <c r="G29" s="970"/>
      <c r="H29" s="970"/>
      <c r="I29" s="970"/>
      <c r="J29" s="970"/>
      <c r="K29" s="991">
        <v>13</v>
      </c>
      <c r="L29" s="970"/>
      <c r="M29" s="296"/>
      <c r="N29" s="335" t="s">
        <v>525</v>
      </c>
      <c r="O29" s="960" t="s">
        <v>549</v>
      </c>
      <c r="P29" s="992"/>
      <c r="Q29" s="970"/>
      <c r="R29" s="964" t="s">
        <v>77</v>
      </c>
      <c r="S29" s="969" t="s">
        <v>70</v>
      </c>
      <c r="T29" s="969" t="s">
        <v>70</v>
      </c>
      <c r="U29" s="970"/>
      <c r="V29" s="965"/>
      <c r="W29" s="970"/>
      <c r="X29" s="970"/>
      <c r="Y29" s="970"/>
      <c r="Z29" s="991">
        <v>17</v>
      </c>
      <c r="AA29" s="970"/>
      <c r="AB29" s="970"/>
      <c r="AC29" s="970"/>
      <c r="AD29" s="970"/>
      <c r="AE29" s="970"/>
      <c r="AF29" s="969"/>
      <c r="AG29" s="958"/>
      <c r="AH29" s="969"/>
      <c r="AI29" s="956"/>
      <c r="AJ29" s="956"/>
      <c r="AK29" s="956"/>
      <c r="AL29" s="958">
        <v>8</v>
      </c>
      <c r="AM29" s="969">
        <v>8</v>
      </c>
      <c r="AN29" s="956">
        <v>8</v>
      </c>
      <c r="AO29" s="956">
        <v>8</v>
      </c>
      <c r="AP29" s="956">
        <v>8</v>
      </c>
      <c r="AQ29" s="956">
        <v>8</v>
      </c>
      <c r="AR29" s="964" t="s">
        <v>77</v>
      </c>
      <c r="AS29" s="962" t="str">
        <f>AW29</f>
        <v>=</v>
      </c>
      <c r="AT29" s="964" t="s">
        <v>70</v>
      </c>
      <c r="AU29" s="964" t="s">
        <v>70</v>
      </c>
      <c r="AV29" s="964" t="s">
        <v>70</v>
      </c>
      <c r="AW29" s="964" t="s">
        <v>70</v>
      </c>
      <c r="AX29" s="964" t="s">
        <v>70</v>
      </c>
      <c r="AY29" s="964" t="s">
        <v>70</v>
      </c>
      <c r="AZ29" s="964" t="s">
        <v>70</v>
      </c>
      <c r="BA29" s="994" t="s">
        <v>70</v>
      </c>
      <c r="BB29" s="285"/>
    </row>
    <row r="30" spans="1:54" s="19" customFormat="1" ht="26.25" customHeight="1" thickBot="1">
      <c r="A30" s="982"/>
      <c r="B30" s="966"/>
      <c r="C30" s="966"/>
      <c r="D30" s="966"/>
      <c r="E30" s="966"/>
      <c r="F30" s="317"/>
      <c r="G30" s="966"/>
      <c r="H30" s="966"/>
      <c r="I30" s="966"/>
      <c r="J30" s="966"/>
      <c r="K30" s="984"/>
      <c r="L30" s="966"/>
      <c r="M30" s="318"/>
      <c r="N30" s="333">
        <v>0</v>
      </c>
      <c r="O30" s="333">
        <v>0</v>
      </c>
      <c r="P30" s="333">
        <v>0</v>
      </c>
      <c r="Q30" s="966"/>
      <c r="R30" s="963"/>
      <c r="S30" s="968"/>
      <c r="T30" s="968"/>
      <c r="U30" s="966"/>
      <c r="V30" s="966"/>
      <c r="W30" s="966"/>
      <c r="X30" s="966"/>
      <c r="Y30" s="966"/>
      <c r="Z30" s="984"/>
      <c r="AA30" s="966"/>
      <c r="AB30" s="966"/>
      <c r="AC30" s="966"/>
      <c r="AD30" s="966"/>
      <c r="AE30" s="966"/>
      <c r="AF30" s="968"/>
      <c r="AG30" s="959"/>
      <c r="AH30" s="968"/>
      <c r="AI30" s="957"/>
      <c r="AJ30" s="957"/>
      <c r="AK30" s="957"/>
      <c r="AL30" s="959"/>
      <c r="AM30" s="968"/>
      <c r="AN30" s="957"/>
      <c r="AO30" s="957"/>
      <c r="AP30" s="957"/>
      <c r="AQ30" s="957"/>
      <c r="AR30" s="963"/>
      <c r="AS30" s="963"/>
      <c r="AT30" s="963"/>
      <c r="AU30" s="963"/>
      <c r="AV30" s="963"/>
      <c r="AW30" s="963"/>
      <c r="AX30" s="963"/>
      <c r="AY30" s="963"/>
      <c r="AZ30" s="963"/>
      <c r="BA30" s="989"/>
      <c r="BB30" s="285"/>
    </row>
    <row r="31" spans="1:54" s="300" customFormat="1" ht="51.75" customHeight="1" thickBot="1">
      <c r="A31" s="309" t="s">
        <v>60</v>
      </c>
      <c r="B31" s="292"/>
      <c r="C31" s="292"/>
      <c r="D31" s="292"/>
      <c r="E31" s="292"/>
      <c r="F31" s="292"/>
      <c r="G31" s="292"/>
      <c r="H31" s="292"/>
      <c r="I31" s="315"/>
      <c r="J31" s="311"/>
      <c r="K31" s="316">
        <v>12</v>
      </c>
      <c r="L31" s="292"/>
      <c r="M31" s="292"/>
      <c r="N31" s="292">
        <v>8</v>
      </c>
      <c r="O31" s="292">
        <v>8</v>
      </c>
      <c r="P31" s="292">
        <v>8</v>
      </c>
      <c r="Q31" s="292">
        <v>8</v>
      </c>
      <c r="R31" s="292" t="s">
        <v>77</v>
      </c>
      <c r="S31" s="314" t="s">
        <v>70</v>
      </c>
      <c r="T31" s="314" t="s">
        <v>70</v>
      </c>
      <c r="U31" s="292"/>
      <c r="V31" s="292"/>
      <c r="W31" s="292"/>
      <c r="X31" s="292"/>
      <c r="Y31" s="292"/>
      <c r="Z31" s="310">
        <v>9</v>
      </c>
      <c r="AA31" s="292"/>
      <c r="AB31" s="292"/>
      <c r="AC31" s="292"/>
      <c r="AD31" s="292">
        <v>8</v>
      </c>
      <c r="AE31" s="292">
        <v>8</v>
      </c>
      <c r="AF31" s="292">
        <v>8</v>
      </c>
      <c r="AG31" s="292">
        <v>8</v>
      </c>
      <c r="AH31" s="292">
        <v>8</v>
      </c>
      <c r="AI31" s="292" t="s">
        <v>71</v>
      </c>
      <c r="AJ31" s="292" t="s">
        <v>71</v>
      </c>
      <c r="AK31" s="292" t="s">
        <v>71</v>
      </c>
      <c r="AL31" s="292" t="s">
        <v>71</v>
      </c>
      <c r="AM31" s="312" t="s">
        <v>381</v>
      </c>
      <c r="AN31" s="312" t="s">
        <v>381</v>
      </c>
      <c r="AO31" s="312" t="s">
        <v>381</v>
      </c>
      <c r="AP31" s="312" t="s">
        <v>381</v>
      </c>
      <c r="AQ31" s="292" t="s">
        <v>380</v>
      </c>
      <c r="AR31" s="292" t="s">
        <v>380</v>
      </c>
      <c r="AS31" s="292"/>
      <c r="AT31" s="292"/>
      <c r="AU31" s="292"/>
      <c r="AV31" s="292"/>
      <c r="AW31" s="292"/>
      <c r="AX31" s="292"/>
      <c r="AY31" s="292"/>
      <c r="AZ31" s="292"/>
      <c r="BA31" s="313"/>
      <c r="BB31" s="299"/>
    </row>
    <row r="32" spans="1:54" ht="7.5" customHeight="1">
      <c r="A32" s="294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82"/>
    </row>
    <row r="33" spans="1:54" ht="18.75" customHeight="1">
      <c r="A33" s="294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82"/>
    </row>
    <row r="34" spans="1:64" s="305" customFormat="1" ht="12.75" customHeight="1">
      <c r="A34" s="996" t="s">
        <v>382</v>
      </c>
      <c r="B34" s="996"/>
      <c r="C34" s="996"/>
      <c r="D34" s="996"/>
      <c r="E34" s="996"/>
      <c r="F34" s="996"/>
      <c r="G34" s="301"/>
      <c r="H34" s="995" t="s">
        <v>383</v>
      </c>
      <c r="I34" s="995"/>
      <c r="J34" s="995"/>
      <c r="K34" s="995"/>
      <c r="L34" s="995"/>
      <c r="M34" s="995"/>
      <c r="N34" s="995"/>
      <c r="O34" s="995"/>
      <c r="P34" s="995"/>
      <c r="Q34" s="995"/>
      <c r="R34" s="995"/>
      <c r="S34" s="995"/>
      <c r="T34" s="995"/>
      <c r="U34" s="995"/>
      <c r="V34" s="995"/>
      <c r="W34" s="303"/>
      <c r="X34" s="303"/>
      <c r="Y34" s="301" t="s">
        <v>384</v>
      </c>
      <c r="Z34" s="993" t="s">
        <v>385</v>
      </c>
      <c r="AA34" s="993"/>
      <c r="AB34" s="993"/>
      <c r="AC34" s="993"/>
      <c r="AD34" s="993"/>
      <c r="AE34" s="993"/>
      <c r="AF34" s="993"/>
      <c r="AG34" s="303"/>
      <c r="AH34" s="303"/>
      <c r="AI34" s="303"/>
      <c r="AJ34" s="303"/>
      <c r="AK34" s="303"/>
      <c r="AL34" s="303"/>
      <c r="AM34" s="303"/>
      <c r="AN34" s="303"/>
      <c r="AO34" s="304"/>
      <c r="AP34" s="303"/>
      <c r="AQ34" s="303"/>
      <c r="AR34" s="297" t="s">
        <v>381</v>
      </c>
      <c r="AS34" s="993" t="s">
        <v>393</v>
      </c>
      <c r="AT34" s="993"/>
      <c r="AU34" s="993"/>
      <c r="AV34" s="993"/>
      <c r="AW34" s="993"/>
      <c r="AX34" s="993"/>
      <c r="AY34" s="993"/>
      <c r="AZ34" s="993"/>
      <c r="BA34" s="993"/>
      <c r="BB34" s="993"/>
      <c r="BC34" s="993"/>
      <c r="BD34" s="993"/>
      <c r="BE34" s="993"/>
      <c r="BF34" s="993"/>
      <c r="BG34" s="993"/>
      <c r="BH34" s="993"/>
      <c r="BI34" s="993"/>
      <c r="BJ34" s="993"/>
      <c r="BK34" s="993"/>
      <c r="BL34" s="993"/>
    </row>
    <row r="35" spans="1:64" s="305" customFormat="1" ht="3.75" customHeight="1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4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2"/>
      <c r="BB35" s="302"/>
      <c r="BC35" s="303"/>
      <c r="BD35" s="302"/>
      <c r="BE35" s="302"/>
      <c r="BF35" s="303"/>
      <c r="BG35" s="302"/>
      <c r="BH35" s="302"/>
      <c r="BI35" s="303"/>
      <c r="BJ35" s="302"/>
      <c r="BK35" s="302"/>
      <c r="BL35" s="303"/>
    </row>
    <row r="36" spans="1:64" s="305" customFormat="1" ht="12" customHeight="1">
      <c r="A36" s="303"/>
      <c r="B36" s="303"/>
      <c r="C36" s="303"/>
      <c r="D36" s="303"/>
      <c r="E36" s="303"/>
      <c r="F36" s="303"/>
      <c r="G36" s="301" t="s">
        <v>77</v>
      </c>
      <c r="H36" s="995" t="s">
        <v>386</v>
      </c>
      <c r="I36" s="995"/>
      <c r="J36" s="995"/>
      <c r="K36" s="995"/>
      <c r="L36" s="995"/>
      <c r="M36" s="995"/>
      <c r="N36" s="995"/>
      <c r="O36" s="995"/>
      <c r="P36" s="995"/>
      <c r="Q36" s="995"/>
      <c r="R36" s="303"/>
      <c r="S36" s="303"/>
      <c r="T36" s="303"/>
      <c r="U36" s="302"/>
      <c r="V36" s="303"/>
      <c r="W36" s="303"/>
      <c r="X36" s="303"/>
      <c r="Y36" s="301" t="s">
        <v>387</v>
      </c>
      <c r="Z36" s="995" t="s">
        <v>388</v>
      </c>
      <c r="AA36" s="995"/>
      <c r="AB36" s="995"/>
      <c r="AC36" s="995"/>
      <c r="AD36" s="995"/>
      <c r="AE36" s="995"/>
      <c r="AF36" s="995"/>
      <c r="AG36" s="995"/>
      <c r="AH36" s="995"/>
      <c r="AI36" s="995"/>
      <c r="AJ36" s="995"/>
      <c r="AK36" s="995"/>
      <c r="AL36" s="995"/>
      <c r="AM36" s="995"/>
      <c r="AN36" s="995"/>
      <c r="AO36" s="995"/>
      <c r="AP36" s="995"/>
      <c r="AQ36" s="303"/>
      <c r="AR36" s="301" t="s">
        <v>380</v>
      </c>
      <c r="AS36" s="993" t="s">
        <v>389</v>
      </c>
      <c r="AT36" s="993"/>
      <c r="AU36" s="993"/>
      <c r="AV36" s="993"/>
      <c r="AW36" s="993"/>
      <c r="AX36" s="993"/>
      <c r="AY36" s="993"/>
      <c r="AZ36" s="993"/>
      <c r="BA36" s="993"/>
      <c r="BB36" s="993"/>
      <c r="BC36" s="993"/>
      <c r="BD36" s="993"/>
      <c r="BE36" s="993"/>
      <c r="BF36" s="993"/>
      <c r="BG36" s="302"/>
      <c r="BH36" s="302"/>
      <c r="BI36" s="303"/>
      <c r="BJ36" s="302"/>
      <c r="BK36" s="302"/>
      <c r="BL36" s="303"/>
    </row>
    <row r="37" spans="1:64" s="305" customFormat="1" ht="3.75" customHeight="1">
      <c r="A37" s="303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2"/>
      <c r="BB37" s="302"/>
      <c r="BC37" s="303"/>
      <c r="BD37" s="302"/>
      <c r="BE37" s="302"/>
      <c r="BF37" s="303"/>
      <c r="BG37" s="302"/>
      <c r="BH37" s="302"/>
      <c r="BI37" s="303"/>
      <c r="BJ37" s="302"/>
      <c r="BK37" s="302"/>
      <c r="BL37" s="303"/>
    </row>
    <row r="38" spans="1:64" s="305" customFormat="1" ht="12.75" customHeight="1">
      <c r="A38" s="303"/>
      <c r="B38" s="303"/>
      <c r="C38" s="303"/>
      <c r="D38" s="303"/>
      <c r="E38" s="303"/>
      <c r="F38" s="303"/>
      <c r="G38" s="301" t="s">
        <v>70</v>
      </c>
      <c r="H38" s="995" t="s">
        <v>390</v>
      </c>
      <c r="I38" s="995"/>
      <c r="J38" s="995"/>
      <c r="K38" s="995"/>
      <c r="L38" s="995"/>
      <c r="M38" s="995"/>
      <c r="N38" s="995"/>
      <c r="O38" s="995"/>
      <c r="P38" s="995"/>
      <c r="Q38" s="995"/>
      <c r="R38" s="303"/>
      <c r="S38" s="303"/>
      <c r="T38" s="303"/>
      <c r="U38" s="302"/>
      <c r="V38" s="303"/>
      <c r="W38" s="303"/>
      <c r="X38" s="303"/>
      <c r="Y38" s="301" t="s">
        <v>391</v>
      </c>
      <c r="Z38" s="995" t="s">
        <v>392</v>
      </c>
      <c r="AA38" s="995"/>
      <c r="AB38" s="995"/>
      <c r="AC38" s="995"/>
      <c r="AD38" s="995"/>
      <c r="AE38" s="995"/>
      <c r="AF38" s="995"/>
      <c r="AG38" s="995"/>
      <c r="AH38" s="995"/>
      <c r="AI38" s="995"/>
      <c r="AJ38" s="995"/>
      <c r="AK38" s="995"/>
      <c r="AL38" s="995"/>
      <c r="AM38" s="995"/>
      <c r="AN38" s="995"/>
      <c r="AO38" s="995"/>
      <c r="AP38" s="995"/>
      <c r="AQ38" s="303"/>
      <c r="AR38" s="301"/>
      <c r="AS38" s="995"/>
      <c r="AT38" s="995"/>
      <c r="AU38" s="995"/>
      <c r="AV38" s="995"/>
      <c r="AW38" s="995"/>
      <c r="AX38" s="995"/>
      <c r="AY38" s="995"/>
      <c r="AZ38" s="995"/>
      <c r="BA38" s="995"/>
      <c r="BB38" s="995"/>
      <c r="BC38" s="303"/>
      <c r="BD38" s="302"/>
      <c r="BE38" s="302"/>
      <c r="BF38" s="303"/>
      <c r="BG38" s="302"/>
      <c r="BH38" s="302"/>
      <c r="BI38" s="303"/>
      <c r="BJ38" s="302"/>
      <c r="BK38" s="302"/>
      <c r="BL38" s="303"/>
    </row>
    <row r="39" spans="1:64" s="305" customFormat="1" ht="12.75" customHeight="1">
      <c r="A39" s="303"/>
      <c r="B39" s="303"/>
      <c r="C39" s="303"/>
      <c r="D39" s="303"/>
      <c r="E39" s="303"/>
      <c r="F39" s="303"/>
      <c r="G39" s="306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3"/>
      <c r="S39" s="303"/>
      <c r="T39" s="303"/>
      <c r="U39" s="302"/>
      <c r="V39" s="303"/>
      <c r="W39" s="303"/>
      <c r="X39" s="303"/>
      <c r="Y39" s="306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3"/>
      <c r="AR39" s="306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3"/>
      <c r="BD39" s="302"/>
      <c r="BE39" s="302"/>
      <c r="BF39" s="303"/>
      <c r="BG39" s="302"/>
      <c r="BH39" s="302"/>
      <c r="BI39" s="303"/>
      <c r="BJ39" s="302"/>
      <c r="BK39" s="302"/>
      <c r="BL39" s="303"/>
    </row>
    <row r="40" spans="1:64" s="305" customFormat="1" ht="12.75" customHeight="1">
      <c r="A40" s="303"/>
      <c r="B40" s="303"/>
      <c r="C40" s="303"/>
      <c r="D40" s="303"/>
      <c r="E40" s="303"/>
      <c r="F40" s="303"/>
      <c r="G40" s="306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3"/>
      <c r="S40" s="303"/>
      <c r="T40" s="303"/>
      <c r="U40" s="302"/>
      <c r="V40" s="303"/>
      <c r="W40" s="303"/>
      <c r="X40" s="303"/>
      <c r="Y40" s="306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3"/>
      <c r="AR40" s="306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3"/>
      <c r="BD40" s="302"/>
      <c r="BE40" s="302"/>
      <c r="BF40" s="303"/>
      <c r="BG40" s="302"/>
      <c r="BH40" s="302"/>
      <c r="BI40" s="303"/>
      <c r="BJ40" s="302"/>
      <c r="BK40" s="302"/>
      <c r="BL40" s="303"/>
    </row>
    <row r="41" spans="1:57" s="19" customFormat="1" ht="21.75" customHeight="1">
      <c r="A41" s="971" t="s">
        <v>402</v>
      </c>
      <c r="B41" s="971"/>
      <c r="C41" s="971"/>
      <c r="D41" s="971"/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971"/>
      <c r="T41" s="971"/>
      <c r="U41" s="971"/>
      <c r="V41" s="971"/>
      <c r="W41" s="971"/>
      <c r="X41" s="971"/>
      <c r="Y41" s="971"/>
      <c r="Z41" s="971"/>
      <c r="AA41" s="971"/>
      <c r="AB41" s="971"/>
      <c r="AC41" s="971"/>
      <c r="AD41" s="971"/>
      <c r="AE41" s="971"/>
      <c r="AF41" s="971"/>
      <c r="AG41" s="971"/>
      <c r="AH41" s="971"/>
      <c r="AI41" s="971"/>
      <c r="AJ41" s="971"/>
      <c r="AK41" s="971"/>
      <c r="AL41" s="971"/>
      <c r="AM41" s="971"/>
      <c r="AN41" s="971"/>
      <c r="AO41" s="971"/>
      <c r="AP41" s="971"/>
      <c r="AQ41" s="971"/>
      <c r="AR41" s="971"/>
      <c r="AS41" s="971"/>
      <c r="AT41" s="971"/>
      <c r="AU41" s="971"/>
      <c r="AV41" s="971"/>
      <c r="AW41" s="971"/>
      <c r="AX41" s="971"/>
      <c r="AY41" s="971"/>
      <c r="AZ41" s="971"/>
      <c r="BA41" s="971"/>
      <c r="BB41" s="285"/>
      <c r="BC41" s="34"/>
      <c r="BD41" s="34"/>
      <c r="BE41" s="34"/>
    </row>
    <row r="42" spans="1:57" s="19" customFormat="1" ht="21.75" customHeight="1" thickBot="1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285"/>
      <c r="BC42" s="34"/>
      <c r="BD42" s="34"/>
      <c r="BE42" s="34"/>
    </row>
    <row r="43" spans="1:69" s="331" customFormat="1" ht="21.75" customHeight="1" thickBot="1">
      <c r="A43" s="1016" t="s">
        <v>476</v>
      </c>
      <c r="B43" s="1017"/>
      <c r="C43" s="1016" t="s">
        <v>401</v>
      </c>
      <c r="D43" s="1022"/>
      <c r="E43" s="1022"/>
      <c r="F43" s="1022"/>
      <c r="G43" s="1022"/>
      <c r="H43" s="1022"/>
      <c r="I43" s="1022"/>
      <c r="J43" s="1022"/>
      <c r="K43" s="1022"/>
      <c r="L43" s="1022"/>
      <c r="M43" s="1022"/>
      <c r="N43" s="1022"/>
      <c r="O43" s="1022"/>
      <c r="P43" s="1022"/>
      <c r="Q43" s="1022"/>
      <c r="R43" s="1022"/>
      <c r="S43" s="1022"/>
      <c r="T43" s="1017"/>
      <c r="U43" s="1016" t="s">
        <v>395</v>
      </c>
      <c r="V43" s="1022"/>
      <c r="W43" s="1022"/>
      <c r="X43" s="1022"/>
      <c r="Y43" s="1022"/>
      <c r="Z43" s="1022"/>
      <c r="AA43" s="1022"/>
      <c r="AB43" s="1022"/>
      <c r="AC43" s="1017"/>
      <c r="AD43" s="1001" t="s">
        <v>483</v>
      </c>
      <c r="AE43" s="1002"/>
      <c r="AF43" s="1002"/>
      <c r="AG43" s="1002"/>
      <c r="AH43" s="1002"/>
      <c r="AI43" s="1002"/>
      <c r="AJ43" s="1002"/>
      <c r="AK43" s="1002"/>
      <c r="AL43" s="1002"/>
      <c r="AM43" s="1002"/>
      <c r="AN43" s="1002"/>
      <c r="AO43" s="1002"/>
      <c r="AP43" s="1002"/>
      <c r="AQ43" s="1002"/>
      <c r="AR43" s="1002"/>
      <c r="AS43" s="1002"/>
      <c r="AT43" s="1002"/>
      <c r="AU43" s="1002"/>
      <c r="AV43" s="1002"/>
      <c r="AW43" s="1002"/>
      <c r="AX43" s="1002"/>
      <c r="AY43" s="1002"/>
      <c r="AZ43" s="1002"/>
      <c r="BA43" s="1002"/>
      <c r="BB43" s="1002"/>
      <c r="BC43" s="1002"/>
      <c r="BD43" s="1002"/>
      <c r="BE43" s="1003"/>
      <c r="BF43" s="1001" t="s">
        <v>373</v>
      </c>
      <c r="BG43" s="1002"/>
      <c r="BH43" s="1002"/>
      <c r="BI43" s="1002"/>
      <c r="BJ43" s="1002"/>
      <c r="BK43" s="1003"/>
      <c r="BL43" s="1016" t="s">
        <v>295</v>
      </c>
      <c r="BM43" s="1022"/>
      <c r="BN43" s="1017"/>
      <c r="BO43" s="1016" t="s">
        <v>288</v>
      </c>
      <c r="BP43" s="1022"/>
      <c r="BQ43" s="1017"/>
    </row>
    <row r="44" spans="1:69" s="331" customFormat="1" ht="30.75" customHeight="1" thickBot="1">
      <c r="A44" s="1018"/>
      <c r="B44" s="1019"/>
      <c r="C44" s="1020"/>
      <c r="D44" s="1023"/>
      <c r="E44" s="1023"/>
      <c r="F44" s="1023"/>
      <c r="G44" s="1023"/>
      <c r="H44" s="1023"/>
      <c r="I44" s="1023"/>
      <c r="J44" s="1023"/>
      <c r="K44" s="1023"/>
      <c r="L44" s="1023"/>
      <c r="M44" s="1023"/>
      <c r="N44" s="1023"/>
      <c r="O44" s="1023"/>
      <c r="P44" s="1023"/>
      <c r="Q44" s="1023"/>
      <c r="R44" s="1023"/>
      <c r="S44" s="1023"/>
      <c r="T44" s="1021"/>
      <c r="U44" s="1020"/>
      <c r="V44" s="1023"/>
      <c r="W44" s="1023"/>
      <c r="X44" s="1023"/>
      <c r="Y44" s="1023"/>
      <c r="Z44" s="1023"/>
      <c r="AA44" s="1023"/>
      <c r="AB44" s="1023"/>
      <c r="AC44" s="1021"/>
      <c r="AD44" s="1001" t="s">
        <v>400</v>
      </c>
      <c r="AE44" s="1002"/>
      <c r="AF44" s="1002"/>
      <c r="AG44" s="1002"/>
      <c r="AH44" s="1002"/>
      <c r="AI44" s="1002"/>
      <c r="AJ44" s="1002"/>
      <c r="AK44" s="1002"/>
      <c r="AL44" s="1024"/>
      <c r="AM44" s="1025" t="s">
        <v>484</v>
      </c>
      <c r="AN44" s="1026"/>
      <c r="AO44" s="1026"/>
      <c r="AP44" s="1026"/>
      <c r="AQ44" s="1026"/>
      <c r="AR44" s="1026"/>
      <c r="AS44" s="1026"/>
      <c r="AT44" s="1026"/>
      <c r="AU44" s="1027"/>
      <c r="AV44" s="1038" t="s">
        <v>485</v>
      </c>
      <c r="AW44" s="1026"/>
      <c r="AX44" s="1026"/>
      <c r="AY44" s="1026"/>
      <c r="AZ44" s="1026"/>
      <c r="BA44" s="1026"/>
      <c r="BB44" s="1026"/>
      <c r="BC44" s="1026"/>
      <c r="BD44" s="1026"/>
      <c r="BE44" s="1027"/>
      <c r="BF44" s="1028" t="s">
        <v>486</v>
      </c>
      <c r="BG44" s="1029"/>
      <c r="BH44" s="1030"/>
      <c r="BI44" s="1034" t="s">
        <v>487</v>
      </c>
      <c r="BJ44" s="1035"/>
      <c r="BK44" s="1036"/>
      <c r="BL44" s="1018"/>
      <c r="BM44" s="1039"/>
      <c r="BN44" s="1019"/>
      <c r="BO44" s="1018"/>
      <c r="BP44" s="1039"/>
      <c r="BQ44" s="1019"/>
    </row>
    <row r="45" spans="1:69" s="331" customFormat="1" ht="21.75" customHeight="1" thickBot="1">
      <c r="A45" s="1018"/>
      <c r="B45" s="1019"/>
      <c r="C45" s="1001" t="s">
        <v>288</v>
      </c>
      <c r="D45" s="1002"/>
      <c r="E45" s="1002"/>
      <c r="F45" s="1002"/>
      <c r="G45" s="1002"/>
      <c r="H45" s="1003"/>
      <c r="I45" s="998" t="s">
        <v>479</v>
      </c>
      <c r="J45" s="999"/>
      <c r="K45" s="999"/>
      <c r="L45" s="999"/>
      <c r="M45" s="999"/>
      <c r="N45" s="1015"/>
      <c r="O45" s="1001" t="s">
        <v>480</v>
      </c>
      <c r="P45" s="1002"/>
      <c r="Q45" s="1002"/>
      <c r="R45" s="1002"/>
      <c r="S45" s="1002"/>
      <c r="T45" s="1003"/>
      <c r="U45" s="1001" t="s">
        <v>288</v>
      </c>
      <c r="V45" s="1002"/>
      <c r="W45" s="1003"/>
      <c r="X45" s="1001" t="s">
        <v>481</v>
      </c>
      <c r="Y45" s="1002"/>
      <c r="Z45" s="1003"/>
      <c r="AA45" s="998" t="s">
        <v>482</v>
      </c>
      <c r="AB45" s="999"/>
      <c r="AC45" s="1000"/>
      <c r="AD45" s="1001" t="s">
        <v>288</v>
      </c>
      <c r="AE45" s="1002"/>
      <c r="AF45" s="1003"/>
      <c r="AG45" s="1001" t="s">
        <v>481</v>
      </c>
      <c r="AH45" s="1002"/>
      <c r="AI45" s="1003"/>
      <c r="AJ45" s="998" t="s">
        <v>482</v>
      </c>
      <c r="AK45" s="999"/>
      <c r="AL45" s="1015"/>
      <c r="AM45" s="1001" t="s">
        <v>288</v>
      </c>
      <c r="AN45" s="1002"/>
      <c r="AO45" s="1003"/>
      <c r="AP45" s="1001" t="s">
        <v>481</v>
      </c>
      <c r="AQ45" s="1002"/>
      <c r="AR45" s="1003"/>
      <c r="AS45" s="998" t="s">
        <v>482</v>
      </c>
      <c r="AT45" s="999"/>
      <c r="AU45" s="1000"/>
      <c r="AV45" s="1001" t="s">
        <v>288</v>
      </c>
      <c r="AW45" s="1002"/>
      <c r="AX45" s="1003"/>
      <c r="AY45" s="1001" t="s">
        <v>481</v>
      </c>
      <c r="AZ45" s="1002"/>
      <c r="BA45" s="1003"/>
      <c r="BB45" s="998" t="s">
        <v>482</v>
      </c>
      <c r="BC45" s="999"/>
      <c r="BD45" s="999"/>
      <c r="BE45" s="1000"/>
      <c r="BF45" s="1031"/>
      <c r="BG45" s="1032"/>
      <c r="BH45" s="1033"/>
      <c r="BI45" s="1037"/>
      <c r="BJ45" s="1032"/>
      <c r="BK45" s="1033"/>
      <c r="BL45" s="1020"/>
      <c r="BM45" s="1023"/>
      <c r="BN45" s="1021"/>
      <c r="BO45" s="1020"/>
      <c r="BP45" s="1023"/>
      <c r="BQ45" s="1021"/>
    </row>
    <row r="46" spans="1:69" s="331" customFormat="1" ht="21.75" customHeight="1" thickBot="1">
      <c r="A46" s="1020"/>
      <c r="B46" s="1021"/>
      <c r="C46" s="1001" t="s">
        <v>477</v>
      </c>
      <c r="D46" s="1002"/>
      <c r="E46" s="1003"/>
      <c r="F46" s="998" t="s">
        <v>478</v>
      </c>
      <c r="G46" s="999"/>
      <c r="H46" s="1000"/>
      <c r="I46" s="1001" t="s">
        <v>477</v>
      </c>
      <c r="J46" s="1002"/>
      <c r="K46" s="1003"/>
      <c r="L46" s="998" t="s">
        <v>478</v>
      </c>
      <c r="M46" s="999"/>
      <c r="N46" s="1015"/>
      <c r="O46" s="1001" t="s">
        <v>477</v>
      </c>
      <c r="P46" s="1002"/>
      <c r="Q46" s="1003"/>
      <c r="R46" s="998" t="s">
        <v>478</v>
      </c>
      <c r="S46" s="999"/>
      <c r="T46" s="1000"/>
      <c r="U46" s="1004" t="s">
        <v>477</v>
      </c>
      <c r="V46" s="999"/>
      <c r="W46" s="1000"/>
      <c r="X46" s="1004" t="s">
        <v>477</v>
      </c>
      <c r="Y46" s="999"/>
      <c r="Z46" s="1000"/>
      <c r="AA46" s="998" t="s">
        <v>477</v>
      </c>
      <c r="AB46" s="999"/>
      <c r="AC46" s="1000"/>
      <c r="AD46" s="1004" t="s">
        <v>477</v>
      </c>
      <c r="AE46" s="999"/>
      <c r="AF46" s="1000"/>
      <c r="AG46" s="1004" t="s">
        <v>477</v>
      </c>
      <c r="AH46" s="999"/>
      <c r="AI46" s="1000"/>
      <c r="AJ46" s="998" t="s">
        <v>477</v>
      </c>
      <c r="AK46" s="999"/>
      <c r="AL46" s="1015"/>
      <c r="AM46" s="1004" t="s">
        <v>477</v>
      </c>
      <c r="AN46" s="999"/>
      <c r="AO46" s="1000"/>
      <c r="AP46" s="1004" t="s">
        <v>477</v>
      </c>
      <c r="AQ46" s="999"/>
      <c r="AR46" s="1000"/>
      <c r="AS46" s="998" t="s">
        <v>477</v>
      </c>
      <c r="AT46" s="999"/>
      <c r="AU46" s="1000"/>
      <c r="AV46" s="1004" t="s">
        <v>477</v>
      </c>
      <c r="AW46" s="999"/>
      <c r="AX46" s="1000"/>
      <c r="AY46" s="1004" t="s">
        <v>477</v>
      </c>
      <c r="AZ46" s="999"/>
      <c r="BA46" s="1000"/>
      <c r="BB46" s="998" t="s">
        <v>477</v>
      </c>
      <c r="BC46" s="999"/>
      <c r="BD46" s="999"/>
      <c r="BE46" s="1000"/>
      <c r="BF46" s="1004" t="s">
        <v>477</v>
      </c>
      <c r="BG46" s="999"/>
      <c r="BH46" s="1000"/>
      <c r="BI46" s="998" t="s">
        <v>477</v>
      </c>
      <c r="BJ46" s="999"/>
      <c r="BK46" s="1000"/>
      <c r="BL46" s="1004" t="s">
        <v>477</v>
      </c>
      <c r="BM46" s="999"/>
      <c r="BN46" s="1000"/>
      <c r="BO46" s="1001" t="s">
        <v>477</v>
      </c>
      <c r="BP46" s="1002"/>
      <c r="BQ46" s="1003"/>
    </row>
    <row r="47" spans="1:69" s="19" customFormat="1" ht="21.75" customHeight="1">
      <c r="A47" s="1040" t="s">
        <v>488</v>
      </c>
      <c r="B47" s="1041"/>
      <c r="C47" s="1040">
        <f>K26+Z26</f>
        <v>39</v>
      </c>
      <c r="D47" s="1044"/>
      <c r="E47" s="1041"/>
      <c r="F47" s="1044" t="s">
        <v>529</v>
      </c>
      <c r="G47" s="1044"/>
      <c r="H47" s="1041"/>
      <c r="I47" s="1040">
        <f>K26</f>
        <v>16</v>
      </c>
      <c r="J47" s="1044"/>
      <c r="K47" s="1041"/>
      <c r="L47" s="1044" t="s">
        <v>491</v>
      </c>
      <c r="M47" s="1044"/>
      <c r="N47" s="1044"/>
      <c r="O47" s="1040">
        <f>Z26</f>
        <v>23</v>
      </c>
      <c r="P47" s="1044"/>
      <c r="Q47" s="1041"/>
      <c r="R47" s="1044" t="s">
        <v>527</v>
      </c>
      <c r="S47" s="1044"/>
      <c r="T47" s="1041"/>
      <c r="U47" s="1040">
        <f>X47+AA47</f>
        <v>2</v>
      </c>
      <c r="V47" s="1044"/>
      <c r="W47" s="1041"/>
      <c r="X47" s="1040">
        <v>1</v>
      </c>
      <c r="Y47" s="1044"/>
      <c r="Z47" s="1041"/>
      <c r="AA47" s="1044">
        <v>1</v>
      </c>
      <c r="AB47" s="1044"/>
      <c r="AC47" s="1041"/>
      <c r="AD47" s="1040"/>
      <c r="AE47" s="1044"/>
      <c r="AF47" s="1041"/>
      <c r="AG47" s="1040"/>
      <c r="AH47" s="1044"/>
      <c r="AI47" s="1041"/>
      <c r="AJ47" s="1044"/>
      <c r="AK47" s="1044"/>
      <c r="AL47" s="1044"/>
      <c r="AM47" s="1040"/>
      <c r="AN47" s="1044"/>
      <c r="AO47" s="1041"/>
      <c r="AP47" s="1040"/>
      <c r="AQ47" s="1044"/>
      <c r="AR47" s="1041"/>
      <c r="AS47" s="1044"/>
      <c r="AT47" s="1044"/>
      <c r="AU47" s="1041"/>
      <c r="AV47" s="1040"/>
      <c r="AW47" s="1044"/>
      <c r="AX47" s="1041"/>
      <c r="AY47" s="1040"/>
      <c r="AZ47" s="1044"/>
      <c r="BA47" s="1041"/>
      <c r="BB47" s="1044"/>
      <c r="BC47" s="1044"/>
      <c r="BD47" s="1044"/>
      <c r="BE47" s="1041"/>
      <c r="BF47" s="1040"/>
      <c r="BG47" s="1044"/>
      <c r="BH47" s="1041"/>
      <c r="BI47" s="1044"/>
      <c r="BJ47" s="1044"/>
      <c r="BK47" s="1041"/>
      <c r="BL47" s="1040">
        <v>11</v>
      </c>
      <c r="BM47" s="1044"/>
      <c r="BN47" s="1041"/>
      <c r="BO47" s="1040">
        <f>C47+U47+BL47</f>
        <v>52</v>
      </c>
      <c r="BP47" s="1044"/>
      <c r="BQ47" s="1041"/>
    </row>
    <row r="48" spans="1:69" s="19" customFormat="1" ht="21.75" customHeight="1">
      <c r="A48" s="1042" t="s">
        <v>489</v>
      </c>
      <c r="B48" s="1043"/>
      <c r="C48" s="1042">
        <f>K27+Z27</f>
        <v>33</v>
      </c>
      <c r="D48" s="1045"/>
      <c r="E48" s="1043"/>
      <c r="F48" s="1045" t="s">
        <v>551</v>
      </c>
      <c r="G48" s="1045"/>
      <c r="H48" s="1043"/>
      <c r="I48" s="1042">
        <f>K27</f>
        <v>16</v>
      </c>
      <c r="J48" s="1045"/>
      <c r="K48" s="1043"/>
      <c r="L48" s="1045" t="s">
        <v>554</v>
      </c>
      <c r="M48" s="1045"/>
      <c r="N48" s="1045"/>
      <c r="O48" s="1042">
        <f>Z27</f>
        <v>17</v>
      </c>
      <c r="P48" s="1045"/>
      <c r="Q48" s="1043"/>
      <c r="R48" s="1046" t="s">
        <v>557</v>
      </c>
      <c r="S48" s="1046"/>
      <c r="T48" s="1047"/>
      <c r="U48" s="1042">
        <f>X48+AA48</f>
        <v>2</v>
      </c>
      <c r="V48" s="1045"/>
      <c r="W48" s="1043"/>
      <c r="X48" s="1042">
        <v>1</v>
      </c>
      <c r="Y48" s="1045"/>
      <c r="Z48" s="1043"/>
      <c r="AA48" s="1045">
        <v>1</v>
      </c>
      <c r="AB48" s="1045"/>
      <c r="AC48" s="1043"/>
      <c r="AD48" s="1042">
        <f>AG48+AJ48</f>
        <v>5</v>
      </c>
      <c r="AE48" s="1045"/>
      <c r="AF48" s="1043"/>
      <c r="AG48" s="1042"/>
      <c r="AH48" s="1045"/>
      <c r="AI48" s="1043"/>
      <c r="AJ48" s="1045">
        <v>5</v>
      </c>
      <c r="AK48" s="1045"/>
      <c r="AL48" s="1045"/>
      <c r="AM48" s="1042">
        <f>AP48+AS48</f>
        <v>2</v>
      </c>
      <c r="AN48" s="1045"/>
      <c r="AO48" s="1043"/>
      <c r="AP48" s="1042"/>
      <c r="AQ48" s="1045"/>
      <c r="AR48" s="1043"/>
      <c r="AS48" s="1045">
        <v>2</v>
      </c>
      <c r="AT48" s="1045"/>
      <c r="AU48" s="1043"/>
      <c r="AV48" s="1042"/>
      <c r="AW48" s="1045"/>
      <c r="AX48" s="1043"/>
      <c r="AY48" s="1042"/>
      <c r="AZ48" s="1045"/>
      <c r="BA48" s="1043"/>
      <c r="BB48" s="1045"/>
      <c r="BC48" s="1045"/>
      <c r="BD48" s="1045"/>
      <c r="BE48" s="1043"/>
      <c r="BF48" s="1042"/>
      <c r="BG48" s="1045"/>
      <c r="BH48" s="1043"/>
      <c r="BI48" s="1045"/>
      <c r="BJ48" s="1045"/>
      <c r="BK48" s="1043"/>
      <c r="BL48" s="1042">
        <v>10</v>
      </c>
      <c r="BM48" s="1045"/>
      <c r="BN48" s="1043"/>
      <c r="BO48" s="1042">
        <f>C48+U48+AD48+BL48+AM48</f>
        <v>52</v>
      </c>
      <c r="BP48" s="1045"/>
      <c r="BQ48" s="1043"/>
    </row>
    <row r="49" spans="1:69" s="19" customFormat="1" ht="21.75" customHeight="1">
      <c r="A49" s="1042" t="s">
        <v>380</v>
      </c>
      <c r="B49" s="1043"/>
      <c r="C49" s="1042">
        <f>K29+Z29</f>
        <v>30</v>
      </c>
      <c r="D49" s="1045"/>
      <c r="E49" s="1043"/>
      <c r="F49" s="1045" t="s">
        <v>552</v>
      </c>
      <c r="G49" s="1045"/>
      <c r="H49" s="1043"/>
      <c r="I49" s="1042">
        <f>K29</f>
        <v>13</v>
      </c>
      <c r="J49" s="1045"/>
      <c r="K49" s="1043"/>
      <c r="L49" s="1046" t="s">
        <v>555</v>
      </c>
      <c r="M49" s="1046"/>
      <c r="N49" s="1046"/>
      <c r="O49" s="1042">
        <f>Z29</f>
        <v>17</v>
      </c>
      <c r="P49" s="1045"/>
      <c r="Q49" s="1043"/>
      <c r="R49" s="1046" t="s">
        <v>528</v>
      </c>
      <c r="S49" s="1046"/>
      <c r="T49" s="1047"/>
      <c r="U49" s="1042">
        <f>X49+AA49</f>
        <v>2</v>
      </c>
      <c r="V49" s="1045"/>
      <c r="W49" s="1043"/>
      <c r="X49" s="1042">
        <v>1</v>
      </c>
      <c r="Y49" s="1045"/>
      <c r="Z49" s="1043"/>
      <c r="AA49" s="1045">
        <v>1</v>
      </c>
      <c r="AB49" s="1045"/>
      <c r="AC49" s="1043"/>
      <c r="AD49" s="1042">
        <f>AG49+AJ49</f>
        <v>3</v>
      </c>
      <c r="AE49" s="1045"/>
      <c r="AF49" s="1043"/>
      <c r="AG49" s="1042">
        <v>3</v>
      </c>
      <c r="AH49" s="1045"/>
      <c r="AI49" s="1043"/>
      <c r="AJ49" s="1045"/>
      <c r="AK49" s="1045"/>
      <c r="AL49" s="1045"/>
      <c r="AM49" s="1042">
        <f>AP49+AS49</f>
        <v>6</v>
      </c>
      <c r="AN49" s="1045"/>
      <c r="AO49" s="1043"/>
      <c r="AP49" s="1042"/>
      <c r="AQ49" s="1045"/>
      <c r="AR49" s="1043"/>
      <c r="AS49" s="1045">
        <v>6</v>
      </c>
      <c r="AT49" s="1045"/>
      <c r="AU49" s="1043"/>
      <c r="AV49" s="1042"/>
      <c r="AW49" s="1045"/>
      <c r="AX49" s="1043"/>
      <c r="AY49" s="1042"/>
      <c r="AZ49" s="1045"/>
      <c r="BA49" s="1043"/>
      <c r="BB49" s="1045"/>
      <c r="BC49" s="1045"/>
      <c r="BD49" s="1045"/>
      <c r="BE49" s="1043"/>
      <c r="BF49" s="1042"/>
      <c r="BG49" s="1045"/>
      <c r="BH49" s="1043"/>
      <c r="BI49" s="1045"/>
      <c r="BJ49" s="1045"/>
      <c r="BK49" s="1043"/>
      <c r="BL49" s="1042">
        <v>11</v>
      </c>
      <c r="BM49" s="1045"/>
      <c r="BN49" s="1043"/>
      <c r="BO49" s="1042">
        <f>C49+U49+AD49+AM49+BL49</f>
        <v>52</v>
      </c>
      <c r="BP49" s="1045"/>
      <c r="BQ49" s="1043"/>
    </row>
    <row r="50" spans="1:69" s="19" customFormat="1" ht="21.75" customHeight="1">
      <c r="A50" s="1042" t="s">
        <v>490</v>
      </c>
      <c r="B50" s="1043"/>
      <c r="C50" s="1042">
        <f>K31+Z31</f>
        <v>21</v>
      </c>
      <c r="D50" s="1045"/>
      <c r="E50" s="1043"/>
      <c r="F50" s="1045" t="s">
        <v>553</v>
      </c>
      <c r="G50" s="1045"/>
      <c r="H50" s="1043"/>
      <c r="I50" s="1042">
        <f>K31</f>
        <v>12</v>
      </c>
      <c r="J50" s="1045"/>
      <c r="K50" s="1043"/>
      <c r="L50" s="1045" t="s">
        <v>556</v>
      </c>
      <c r="M50" s="1045"/>
      <c r="N50" s="1045"/>
      <c r="O50" s="1042">
        <f>Z31</f>
        <v>9</v>
      </c>
      <c r="P50" s="1045"/>
      <c r="Q50" s="1043"/>
      <c r="R50" s="1045" t="s">
        <v>492</v>
      </c>
      <c r="S50" s="1045"/>
      <c r="T50" s="1043"/>
      <c r="U50" s="1042">
        <f>X50+AA50</f>
        <v>1</v>
      </c>
      <c r="V50" s="1045"/>
      <c r="W50" s="1043"/>
      <c r="X50" s="1042">
        <v>1</v>
      </c>
      <c r="Y50" s="1045"/>
      <c r="Z50" s="1043"/>
      <c r="AA50" s="1045"/>
      <c r="AB50" s="1045"/>
      <c r="AC50" s="1043"/>
      <c r="AD50" s="1042"/>
      <c r="AE50" s="1045"/>
      <c r="AF50" s="1043"/>
      <c r="AG50" s="1042"/>
      <c r="AH50" s="1045"/>
      <c r="AI50" s="1043"/>
      <c r="AJ50" s="1045"/>
      <c r="AK50" s="1045"/>
      <c r="AL50" s="1045"/>
      <c r="AM50" s="1042">
        <f>AP50+AS50</f>
        <v>9</v>
      </c>
      <c r="AN50" s="1045"/>
      <c r="AO50" s="1043"/>
      <c r="AP50" s="1042">
        <v>4</v>
      </c>
      <c r="AQ50" s="1045"/>
      <c r="AR50" s="1043"/>
      <c r="AS50" s="1045">
        <v>5</v>
      </c>
      <c r="AT50" s="1045"/>
      <c r="AU50" s="1043"/>
      <c r="AV50" s="1042">
        <f>AY50+BB50</f>
        <v>4</v>
      </c>
      <c r="AW50" s="1045"/>
      <c r="AX50" s="1043"/>
      <c r="AY50" s="1042"/>
      <c r="AZ50" s="1045"/>
      <c r="BA50" s="1043"/>
      <c r="BB50" s="1045">
        <v>4</v>
      </c>
      <c r="BC50" s="1045"/>
      <c r="BD50" s="1045"/>
      <c r="BE50" s="1043"/>
      <c r="BF50" s="1042">
        <v>4</v>
      </c>
      <c r="BG50" s="1045"/>
      <c r="BH50" s="1043"/>
      <c r="BI50" s="1045">
        <v>2</v>
      </c>
      <c r="BJ50" s="1045"/>
      <c r="BK50" s="1043"/>
      <c r="BL50" s="1042">
        <v>2</v>
      </c>
      <c r="BM50" s="1045"/>
      <c r="BN50" s="1043"/>
      <c r="BO50" s="1042">
        <f>C50+U50+AM50+AV50+BF50+BI50+BL50</f>
        <v>43</v>
      </c>
      <c r="BP50" s="1045"/>
      <c r="BQ50" s="1043"/>
    </row>
    <row r="51" spans="1:69" s="330" customFormat="1" ht="21.75" customHeight="1" thickBot="1">
      <c r="A51" s="1048" t="s">
        <v>288</v>
      </c>
      <c r="B51" s="1049"/>
      <c r="C51" s="1048">
        <f>SUM(C47:C50)</f>
        <v>123</v>
      </c>
      <c r="D51" s="1050"/>
      <c r="E51" s="1049"/>
      <c r="F51" s="1050" t="s">
        <v>560</v>
      </c>
      <c r="G51" s="1050"/>
      <c r="H51" s="1049"/>
      <c r="I51" s="1048"/>
      <c r="J51" s="1050"/>
      <c r="K51" s="1049"/>
      <c r="L51" s="1050" t="s">
        <v>559</v>
      </c>
      <c r="M51" s="1050"/>
      <c r="N51" s="1050"/>
      <c r="O51" s="1048"/>
      <c r="P51" s="1050"/>
      <c r="Q51" s="1049"/>
      <c r="R51" s="1050" t="s">
        <v>558</v>
      </c>
      <c r="S51" s="1050"/>
      <c r="T51" s="1049"/>
      <c r="U51" s="1048">
        <f>SUM(U47:U50)</f>
        <v>7</v>
      </c>
      <c r="V51" s="1050"/>
      <c r="W51" s="1049"/>
      <c r="X51" s="1048"/>
      <c r="Y51" s="1050"/>
      <c r="Z51" s="1049"/>
      <c r="AA51" s="1050"/>
      <c r="AB51" s="1050"/>
      <c r="AC51" s="1049"/>
      <c r="AD51" s="1048">
        <f>SUM(AD48:AD50)</f>
        <v>8</v>
      </c>
      <c r="AE51" s="1050"/>
      <c r="AF51" s="1049"/>
      <c r="AG51" s="1048"/>
      <c r="AH51" s="1050"/>
      <c r="AI51" s="1049"/>
      <c r="AJ51" s="1050"/>
      <c r="AK51" s="1050"/>
      <c r="AL51" s="1050"/>
      <c r="AM51" s="1048">
        <f>SUM(AM48:AM50)</f>
        <v>17</v>
      </c>
      <c r="AN51" s="1050"/>
      <c r="AO51" s="1049"/>
      <c r="AP51" s="1048"/>
      <c r="AQ51" s="1050"/>
      <c r="AR51" s="1049"/>
      <c r="AS51" s="1050"/>
      <c r="AT51" s="1050"/>
      <c r="AU51" s="1049"/>
      <c r="AV51" s="1048">
        <f>SUM(AV50)</f>
        <v>4</v>
      </c>
      <c r="AW51" s="1050"/>
      <c r="AX51" s="1049"/>
      <c r="AY51" s="1048"/>
      <c r="AZ51" s="1050"/>
      <c r="BA51" s="1049"/>
      <c r="BB51" s="1050"/>
      <c r="BC51" s="1050"/>
      <c r="BD51" s="1050"/>
      <c r="BE51" s="1049"/>
      <c r="BF51" s="1048">
        <f>SUM(BF50)</f>
        <v>4</v>
      </c>
      <c r="BG51" s="1050"/>
      <c r="BH51" s="1049"/>
      <c r="BI51" s="1050">
        <f>SUM(BI50)</f>
        <v>2</v>
      </c>
      <c r="BJ51" s="1050"/>
      <c r="BK51" s="1049"/>
      <c r="BL51" s="1048">
        <f>SUM(BL47:BL50)</f>
        <v>34</v>
      </c>
      <c r="BM51" s="1050"/>
      <c r="BN51" s="1049"/>
      <c r="BO51" s="1048">
        <f>SUM(BO47:BO50)</f>
        <v>199</v>
      </c>
      <c r="BP51" s="1050"/>
      <c r="BQ51" s="1049"/>
    </row>
    <row r="52" spans="1:57" s="19" customFormat="1" ht="21.75" customHeight="1">
      <c r="A52" s="971"/>
      <c r="B52" s="971"/>
      <c r="C52" s="971"/>
      <c r="D52" s="971"/>
      <c r="E52" s="971"/>
      <c r="F52" s="971"/>
      <c r="G52" s="971"/>
      <c r="H52" s="971"/>
      <c r="I52" s="971"/>
      <c r="J52" s="971"/>
      <c r="K52" s="971"/>
      <c r="L52" s="971"/>
      <c r="M52" s="971"/>
      <c r="N52" s="971"/>
      <c r="O52" s="971"/>
      <c r="P52" s="971"/>
      <c r="Q52" s="971"/>
      <c r="R52" s="971"/>
      <c r="S52" s="971"/>
      <c r="T52" s="971"/>
      <c r="U52" s="971"/>
      <c r="V52" s="971"/>
      <c r="W52" s="971"/>
      <c r="X52" s="971"/>
      <c r="Y52" s="971"/>
      <c r="Z52" s="971"/>
      <c r="AA52" s="971"/>
      <c r="AB52" s="971"/>
      <c r="AC52" s="971"/>
      <c r="AD52" s="971"/>
      <c r="AE52" s="971"/>
      <c r="AF52" s="971"/>
      <c r="AG52" s="971"/>
      <c r="AH52" s="971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285"/>
      <c r="BC52" s="34"/>
      <c r="BD52" s="34"/>
      <c r="BE52" s="34"/>
    </row>
    <row r="53" spans="1:57" s="19" customFormat="1" ht="21.75" customHeight="1">
      <c r="A53" s="319"/>
      <c r="B53" s="319"/>
      <c r="C53" s="971">
        <f>C48+C49+C50</f>
        <v>84</v>
      </c>
      <c r="D53" s="971"/>
      <c r="E53" s="971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285"/>
      <c r="BC53" s="34"/>
      <c r="BD53" s="34"/>
      <c r="BE53" s="34"/>
    </row>
    <row r="54" spans="1:57" s="19" customFormat="1" ht="18" customHeight="1">
      <c r="A54" s="285"/>
      <c r="B54" s="285"/>
      <c r="C54" s="997">
        <f>C53*54</f>
        <v>4536</v>
      </c>
      <c r="D54" s="997"/>
      <c r="E54" s="997"/>
      <c r="F54" s="997">
        <f>6640-2104</f>
        <v>4536</v>
      </c>
      <c r="G54" s="997"/>
      <c r="H54" s="997"/>
      <c r="I54" s="332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285"/>
      <c r="AB54" s="285"/>
      <c r="AC54" s="285"/>
      <c r="AD54" s="285"/>
      <c r="AE54" s="285"/>
      <c r="AF54" s="285"/>
      <c r="AG54" s="285"/>
      <c r="AH54" s="285"/>
      <c r="AI54" s="997"/>
      <c r="AJ54" s="997"/>
      <c r="AK54" s="997"/>
      <c r="AL54" s="997"/>
      <c r="AM54" s="997"/>
      <c r="AN54" s="997"/>
      <c r="AO54" s="997"/>
      <c r="AP54" s="997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34"/>
      <c r="BD54" s="34"/>
      <c r="BE54" s="34"/>
    </row>
  </sheetData>
  <sheetProtection/>
  <mergeCells count="390">
    <mergeCell ref="G16:AP16"/>
    <mergeCell ref="AS17:BC17"/>
    <mergeCell ref="U18:AB18"/>
    <mergeCell ref="AD18:AH18"/>
    <mergeCell ref="G13:BA13"/>
    <mergeCell ref="G11:BA11"/>
    <mergeCell ref="G12:BA12"/>
    <mergeCell ref="BF12:BP12"/>
    <mergeCell ref="A13:F13"/>
    <mergeCell ref="G14:AP14"/>
    <mergeCell ref="A15:F15"/>
    <mergeCell ref="G15:AP15"/>
    <mergeCell ref="F10:P10"/>
    <mergeCell ref="BF10:BP10"/>
    <mergeCell ref="A11:F11"/>
    <mergeCell ref="BF11:BP11"/>
    <mergeCell ref="X10:BA10"/>
    <mergeCell ref="P7:AP7"/>
    <mergeCell ref="AS7:BC7"/>
    <mergeCell ref="A9:F9"/>
    <mergeCell ref="G9:O9"/>
    <mergeCell ref="Q9:V9"/>
    <mergeCell ref="BF9:BP9"/>
    <mergeCell ref="X9:BA9"/>
    <mergeCell ref="B4:M4"/>
    <mergeCell ref="P4:AP4"/>
    <mergeCell ref="AS4:BC4"/>
    <mergeCell ref="P5:AP5"/>
    <mergeCell ref="AS5:BC5"/>
    <mergeCell ref="AS6:BC6"/>
    <mergeCell ref="B1:L1"/>
    <mergeCell ref="AS1:BC1"/>
    <mergeCell ref="B2:L2"/>
    <mergeCell ref="AS2:BC2"/>
    <mergeCell ref="B3:L3"/>
    <mergeCell ref="P3:AP3"/>
    <mergeCell ref="AS3:BC3"/>
    <mergeCell ref="BF51:BH51"/>
    <mergeCell ref="BI51:BK51"/>
    <mergeCell ref="BL51:BN51"/>
    <mergeCell ref="BO51:BQ51"/>
    <mergeCell ref="C53:E53"/>
    <mergeCell ref="C54:E54"/>
    <mergeCell ref="F54:H54"/>
    <mergeCell ref="AM51:AO51"/>
    <mergeCell ref="AP51:AR51"/>
    <mergeCell ref="AS51:AU51"/>
    <mergeCell ref="BF49:BH49"/>
    <mergeCell ref="BI49:BK49"/>
    <mergeCell ref="BL49:BN49"/>
    <mergeCell ref="BO49:BQ49"/>
    <mergeCell ref="BF50:BH50"/>
    <mergeCell ref="BI50:BK50"/>
    <mergeCell ref="BL50:BN50"/>
    <mergeCell ref="BO50:BQ50"/>
    <mergeCell ref="BF47:BH47"/>
    <mergeCell ref="BI47:BK47"/>
    <mergeCell ref="BL47:BN47"/>
    <mergeCell ref="BO47:BQ47"/>
    <mergeCell ref="BF48:BH48"/>
    <mergeCell ref="BI48:BK48"/>
    <mergeCell ref="BL48:BN48"/>
    <mergeCell ref="BO48:BQ48"/>
    <mergeCell ref="AY49:BA49"/>
    <mergeCell ref="BB49:BE49"/>
    <mergeCell ref="AV50:AX50"/>
    <mergeCell ref="AY50:BA50"/>
    <mergeCell ref="BB50:BE50"/>
    <mergeCell ref="AV51:AX51"/>
    <mergeCell ref="AY51:BA51"/>
    <mergeCell ref="BB51:BE51"/>
    <mergeCell ref="AV49:AX49"/>
    <mergeCell ref="AV47:AX47"/>
    <mergeCell ref="AY47:BA47"/>
    <mergeCell ref="BB47:BE47"/>
    <mergeCell ref="AV48:AX48"/>
    <mergeCell ref="AY48:BA48"/>
    <mergeCell ref="BB48:BE48"/>
    <mergeCell ref="AM49:AO49"/>
    <mergeCell ref="AP49:AR49"/>
    <mergeCell ref="AS49:AU49"/>
    <mergeCell ref="AM50:AO50"/>
    <mergeCell ref="AP50:AR50"/>
    <mergeCell ref="AS50:AU50"/>
    <mergeCell ref="AM47:AO47"/>
    <mergeCell ref="AP47:AR47"/>
    <mergeCell ref="AS47:AU47"/>
    <mergeCell ref="AM48:AO48"/>
    <mergeCell ref="AP48:AR48"/>
    <mergeCell ref="AS48:AU48"/>
    <mergeCell ref="AG47:AI47"/>
    <mergeCell ref="AG48:AI48"/>
    <mergeCell ref="AG49:AI49"/>
    <mergeCell ref="AG50:AI50"/>
    <mergeCell ref="AG51:AI51"/>
    <mergeCell ref="AJ47:AL47"/>
    <mergeCell ref="AJ48:AL48"/>
    <mergeCell ref="AJ49:AL49"/>
    <mergeCell ref="AJ50:AL50"/>
    <mergeCell ref="AJ51:AL51"/>
    <mergeCell ref="AD47:AF47"/>
    <mergeCell ref="AD48:AF48"/>
    <mergeCell ref="AD49:AF49"/>
    <mergeCell ref="AD50:AF50"/>
    <mergeCell ref="AD51:AF51"/>
    <mergeCell ref="AA47:AC47"/>
    <mergeCell ref="AA48:AC48"/>
    <mergeCell ref="U49:W49"/>
    <mergeCell ref="X49:Z49"/>
    <mergeCell ref="AA49:AC49"/>
    <mergeCell ref="AA50:AC50"/>
    <mergeCell ref="U51:W51"/>
    <mergeCell ref="X51:Z51"/>
    <mergeCell ref="AA51:AC51"/>
    <mergeCell ref="O51:Q51"/>
    <mergeCell ref="R51:T51"/>
    <mergeCell ref="U47:W47"/>
    <mergeCell ref="X47:Z47"/>
    <mergeCell ref="U50:W50"/>
    <mergeCell ref="X50:Z50"/>
    <mergeCell ref="O49:Q49"/>
    <mergeCell ref="U48:W48"/>
    <mergeCell ref="X48:Z48"/>
    <mergeCell ref="R49:T49"/>
    <mergeCell ref="I50:K50"/>
    <mergeCell ref="L50:N50"/>
    <mergeCell ref="O50:Q50"/>
    <mergeCell ref="R50:T50"/>
    <mergeCell ref="F49:H49"/>
    <mergeCell ref="F50:H50"/>
    <mergeCell ref="L49:N49"/>
    <mergeCell ref="F51:H51"/>
    <mergeCell ref="I47:K47"/>
    <mergeCell ref="L47:N47"/>
    <mergeCell ref="O47:Q47"/>
    <mergeCell ref="I48:K48"/>
    <mergeCell ref="L48:N48"/>
    <mergeCell ref="O48:Q48"/>
    <mergeCell ref="I49:K49"/>
    <mergeCell ref="I51:K51"/>
    <mergeCell ref="L51:N51"/>
    <mergeCell ref="A49:B49"/>
    <mergeCell ref="A50:B50"/>
    <mergeCell ref="A51:B51"/>
    <mergeCell ref="C47:E47"/>
    <mergeCell ref="C48:E48"/>
    <mergeCell ref="C49:E49"/>
    <mergeCell ref="C50:E50"/>
    <mergeCell ref="C51:E51"/>
    <mergeCell ref="BL43:BN45"/>
    <mergeCell ref="BO43:BQ45"/>
    <mergeCell ref="BL46:BN46"/>
    <mergeCell ref="BO46:BQ46"/>
    <mergeCell ref="A47:B47"/>
    <mergeCell ref="A48:B48"/>
    <mergeCell ref="F47:H47"/>
    <mergeCell ref="F48:H48"/>
    <mergeCell ref="R47:T47"/>
    <mergeCell ref="R48:T48"/>
    <mergeCell ref="BF46:BH46"/>
    <mergeCell ref="BI46:BK46"/>
    <mergeCell ref="AV45:AX45"/>
    <mergeCell ref="AY45:BA45"/>
    <mergeCell ref="BB45:BE45"/>
    <mergeCell ref="AV44:BE44"/>
    <mergeCell ref="AV46:AX46"/>
    <mergeCell ref="AY46:BA46"/>
    <mergeCell ref="BB46:BE46"/>
    <mergeCell ref="AM44:AU44"/>
    <mergeCell ref="AD43:BE43"/>
    <mergeCell ref="BF44:BH45"/>
    <mergeCell ref="BI44:BK45"/>
    <mergeCell ref="BF43:BK43"/>
    <mergeCell ref="AJ45:AL45"/>
    <mergeCell ref="AS45:AU45"/>
    <mergeCell ref="A43:B46"/>
    <mergeCell ref="C43:T44"/>
    <mergeCell ref="U43:AC44"/>
    <mergeCell ref="AM45:AO45"/>
    <mergeCell ref="AP45:AR45"/>
    <mergeCell ref="X46:Z46"/>
    <mergeCell ref="AD44:AL44"/>
    <mergeCell ref="AD45:AF45"/>
    <mergeCell ref="AD46:AF46"/>
    <mergeCell ref="AG45:AI45"/>
    <mergeCell ref="AG46:AI46"/>
    <mergeCell ref="AJ46:AL46"/>
    <mergeCell ref="C45:H45"/>
    <mergeCell ref="I46:K46"/>
    <mergeCell ref="L46:N46"/>
    <mergeCell ref="I45:N45"/>
    <mergeCell ref="O46:Q46"/>
    <mergeCell ref="AA46:AC46"/>
    <mergeCell ref="U45:W45"/>
    <mergeCell ref="X45:Z45"/>
    <mergeCell ref="AA45:AC45"/>
    <mergeCell ref="AO23:AO24"/>
    <mergeCell ref="AP23:AP24"/>
    <mergeCell ref="AQ23:AQ24"/>
    <mergeCell ref="AR23:AR24"/>
    <mergeCell ref="AT23:AT24"/>
    <mergeCell ref="AD23:AD24"/>
    <mergeCell ref="AE23:AE24"/>
    <mergeCell ref="AG23:AG24"/>
    <mergeCell ref="AH23:AH24"/>
    <mergeCell ref="C46:E46"/>
    <mergeCell ref="F46:H46"/>
    <mergeCell ref="AM46:AO46"/>
    <mergeCell ref="AP46:AR46"/>
    <mergeCell ref="AS46:AU46"/>
    <mergeCell ref="AJ22:AJ24"/>
    <mergeCell ref="AK22:AN22"/>
    <mergeCell ref="AO22:AR22"/>
    <mergeCell ref="V23:V24"/>
    <mergeCell ref="AC23:AC24"/>
    <mergeCell ref="AV23:AV24"/>
    <mergeCell ref="AX23:AX24"/>
    <mergeCell ref="AY23:AY24"/>
    <mergeCell ref="AX22:BA22"/>
    <mergeCell ref="AU23:AU24"/>
    <mergeCell ref="AZ23:AZ24"/>
    <mergeCell ref="BA23:BA24"/>
    <mergeCell ref="W22:W24"/>
    <mergeCell ref="X22:Z22"/>
    <mergeCell ref="AA22:AA24"/>
    <mergeCell ref="AB22:AE22"/>
    <mergeCell ref="O23:O24"/>
    <mergeCell ref="P23:P24"/>
    <mergeCell ref="Q23:Q24"/>
    <mergeCell ref="R23:R24"/>
    <mergeCell ref="T23:T24"/>
    <mergeCell ref="U23:U24"/>
    <mergeCell ref="G23:G24"/>
    <mergeCell ref="I23:I24"/>
    <mergeCell ref="K23:K24"/>
    <mergeCell ref="L23:L24"/>
    <mergeCell ref="M23:M24"/>
    <mergeCell ref="N23:N24"/>
    <mergeCell ref="A52:C52"/>
    <mergeCell ref="D52:N52"/>
    <mergeCell ref="O52:S52"/>
    <mergeCell ref="T52:AC52"/>
    <mergeCell ref="AD52:AH52"/>
    <mergeCell ref="A22:A25"/>
    <mergeCell ref="B23:B24"/>
    <mergeCell ref="C23:C24"/>
    <mergeCell ref="D23:D24"/>
    <mergeCell ref="E23:E24"/>
    <mergeCell ref="H36:Q36"/>
    <mergeCell ref="Z36:AP36"/>
    <mergeCell ref="J54:N54"/>
    <mergeCell ref="O54:T54"/>
    <mergeCell ref="U54:Z54"/>
    <mergeCell ref="AI54:AL54"/>
    <mergeCell ref="AM54:AP54"/>
    <mergeCell ref="R46:T46"/>
    <mergeCell ref="O45:T45"/>
    <mergeCell ref="U46:W46"/>
    <mergeCell ref="AZ29:AZ30"/>
    <mergeCell ref="BA29:BA30"/>
    <mergeCell ref="H38:Q38"/>
    <mergeCell ref="Z38:AP38"/>
    <mergeCell ref="AS38:BB38"/>
    <mergeCell ref="A41:BA41"/>
    <mergeCell ref="A34:F34"/>
    <mergeCell ref="H34:V34"/>
    <mergeCell ref="Z34:AF34"/>
    <mergeCell ref="AS34:BL34"/>
    <mergeCell ref="AT29:AT30"/>
    <mergeCell ref="AU29:AU30"/>
    <mergeCell ref="AM29:AM30"/>
    <mergeCell ref="AN29:AN30"/>
    <mergeCell ref="AO29:AO30"/>
    <mergeCell ref="AS36:BF36"/>
    <mergeCell ref="AV29:AV30"/>
    <mergeCell ref="AW29:AW30"/>
    <mergeCell ref="AX29:AX30"/>
    <mergeCell ref="AY29:AY30"/>
    <mergeCell ref="AI29:AI30"/>
    <mergeCell ref="AC29:AC30"/>
    <mergeCell ref="AD29:AD30"/>
    <mergeCell ref="AE29:AE30"/>
    <mergeCell ref="AF29:AF30"/>
    <mergeCell ref="AG29:AG30"/>
    <mergeCell ref="AH29:AH30"/>
    <mergeCell ref="W29:W30"/>
    <mergeCell ref="X29:X30"/>
    <mergeCell ref="Y29:Y30"/>
    <mergeCell ref="Z29:Z30"/>
    <mergeCell ref="AA29:AA30"/>
    <mergeCell ref="AB29:AB30"/>
    <mergeCell ref="J29:J30"/>
    <mergeCell ref="K29:K30"/>
    <mergeCell ref="L29:L30"/>
    <mergeCell ref="Q29:Q30"/>
    <mergeCell ref="R29:R30"/>
    <mergeCell ref="S29:S30"/>
    <mergeCell ref="O29:P29"/>
    <mergeCell ref="AZ27:AZ28"/>
    <mergeCell ref="BA27:BA28"/>
    <mergeCell ref="A29:A30"/>
    <mergeCell ref="B29:B30"/>
    <mergeCell ref="C29:C30"/>
    <mergeCell ref="D29:D30"/>
    <mergeCell ref="E29:E30"/>
    <mergeCell ref="G29:G30"/>
    <mergeCell ref="H29:H30"/>
    <mergeCell ref="I29:I30"/>
    <mergeCell ref="AT27:AT28"/>
    <mergeCell ref="AU27:AU28"/>
    <mergeCell ref="AV27:AV28"/>
    <mergeCell ref="AW27:AW28"/>
    <mergeCell ref="AX27:AX28"/>
    <mergeCell ref="AY27:AY28"/>
    <mergeCell ref="AI27:AI28"/>
    <mergeCell ref="AJ27:AJ28"/>
    <mergeCell ref="AR27:AR28"/>
    <mergeCell ref="AK27:AK28"/>
    <mergeCell ref="AQ27:AQ28"/>
    <mergeCell ref="AM27:AN27"/>
    <mergeCell ref="AE27:AE28"/>
    <mergeCell ref="AF27:AF28"/>
    <mergeCell ref="AG27:AG28"/>
    <mergeCell ref="AH27:AH28"/>
    <mergeCell ref="AC27:AC28"/>
    <mergeCell ref="AD27:AD28"/>
    <mergeCell ref="W27:W28"/>
    <mergeCell ref="X27:X28"/>
    <mergeCell ref="Y27:Y28"/>
    <mergeCell ref="Z27:Z28"/>
    <mergeCell ref="AA27:AA28"/>
    <mergeCell ref="AB27:AB28"/>
    <mergeCell ref="J27:J28"/>
    <mergeCell ref="K27:K28"/>
    <mergeCell ref="L27:L28"/>
    <mergeCell ref="M27:M28"/>
    <mergeCell ref="N27:N28"/>
    <mergeCell ref="O27:O28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S22:AS24"/>
    <mergeCell ref="AT22:AV22"/>
    <mergeCell ref="AW22:AW24"/>
    <mergeCell ref="AK23:AK24"/>
    <mergeCell ref="AL23:AL24"/>
    <mergeCell ref="AM23:AM24"/>
    <mergeCell ref="AN23:AN24"/>
    <mergeCell ref="AF22:AF24"/>
    <mergeCell ref="AG22:AI22"/>
    <mergeCell ref="X23:X24"/>
    <mergeCell ref="Y23:Y24"/>
    <mergeCell ref="Z23:Z24"/>
    <mergeCell ref="AB23:AB24"/>
    <mergeCell ref="AI23:AI24"/>
    <mergeCell ref="A20:BA20"/>
    <mergeCell ref="B22:E22"/>
    <mergeCell ref="F22:F24"/>
    <mergeCell ref="G22:I22"/>
    <mergeCell ref="J22:J24"/>
    <mergeCell ref="K22:N22"/>
    <mergeCell ref="O22:R22"/>
    <mergeCell ref="S22:S24"/>
    <mergeCell ref="T22:V22"/>
    <mergeCell ref="H23:H24"/>
    <mergeCell ref="V29:V30"/>
    <mergeCell ref="P27:P28"/>
    <mergeCell ref="Q27:Q28"/>
    <mergeCell ref="R27:R28"/>
    <mergeCell ref="S27:S28"/>
    <mergeCell ref="T27:T28"/>
    <mergeCell ref="U27:U28"/>
    <mergeCell ref="V27:V28"/>
    <mergeCell ref="T29:T30"/>
    <mergeCell ref="U29:U30"/>
    <mergeCell ref="AK29:AK30"/>
    <mergeCell ref="AL29:AL30"/>
    <mergeCell ref="AO27:AP27"/>
    <mergeCell ref="AS27:AS28"/>
    <mergeCell ref="AJ29:AJ30"/>
    <mergeCell ref="AS29:AS30"/>
    <mergeCell ref="AP29:AP30"/>
    <mergeCell ref="AQ29:AQ30"/>
    <mergeCell ref="AR29:AR30"/>
  </mergeCells>
  <printOptions/>
  <pageMargins left="0.3937007874015748" right="0.2362204724409449" top="0.3937007874015748" bottom="0.3937007874015748" header="0.1968503937007874" footer="0.11811023622047245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U58"/>
  <sheetViews>
    <sheetView view="pageBreakPreview" zoomScale="60" zoomScaleNormal="70" zoomScalePageLayoutView="0" workbookViewId="0" topLeftCell="A22">
      <selection activeCell="AL24" sqref="AL24"/>
    </sheetView>
  </sheetViews>
  <sheetFormatPr defaultColWidth="9.00390625" defaultRowHeight="12.75"/>
  <cols>
    <col min="1" max="1" width="5.625" style="12" customWidth="1"/>
    <col min="2" max="21" width="3.75390625" style="12" customWidth="1"/>
    <col min="22" max="22" width="3.875" style="12" customWidth="1"/>
    <col min="23" max="28" width="3.75390625" style="12" customWidth="1"/>
    <col min="29" max="29" width="3.625" style="12" customWidth="1"/>
    <col min="30" max="38" width="3.75390625" style="12" customWidth="1"/>
    <col min="39" max="39" width="3.625" style="12" customWidth="1"/>
    <col min="40" max="41" width="3.75390625" style="12" customWidth="1"/>
    <col min="42" max="42" width="3.875" style="12" customWidth="1"/>
    <col min="43" max="50" width="3.75390625" style="12" customWidth="1"/>
    <col min="51" max="51" width="4.25390625" style="12" customWidth="1"/>
    <col min="52" max="52" width="3.625" style="12" customWidth="1"/>
    <col min="53" max="53" width="3.875" style="12" customWidth="1"/>
    <col min="54" max="54" width="3.875" style="0" customWidth="1"/>
    <col min="55" max="55" width="3.75390625" style="0" customWidth="1"/>
    <col min="56" max="56" width="9.125" style="0" hidden="1" customWidth="1"/>
    <col min="57" max="57" width="3.875" style="0" customWidth="1"/>
    <col min="58" max="68" width="3.75390625" style="0" customWidth="1"/>
    <col min="69" max="69" width="3.625" style="0" customWidth="1"/>
    <col min="70" max="70" width="0.12890625" style="0" customWidth="1"/>
  </cols>
  <sheetData>
    <row r="2" spans="1:69" ht="18.75">
      <c r="A2" s="1154" t="s">
        <v>622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AJ2" s="1154"/>
      <c r="AK2" s="1155"/>
      <c r="AL2" s="1155"/>
      <c r="AM2" s="1155"/>
      <c r="AN2" s="1155"/>
      <c r="AO2" s="1155"/>
      <c r="AP2" s="1155"/>
      <c r="AQ2" s="1155"/>
      <c r="AR2" s="1155"/>
      <c r="AS2" s="1155"/>
      <c r="AT2" s="1155"/>
      <c r="AU2" s="1155"/>
      <c r="AV2" s="1155"/>
      <c r="AW2" s="1155"/>
      <c r="AX2" s="1155"/>
      <c r="AY2" s="1155"/>
      <c r="AZ2" s="1155"/>
      <c r="BA2" s="1155"/>
      <c r="BB2" s="1155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281"/>
      <c r="BP2" s="281"/>
      <c r="BQ2" s="281"/>
    </row>
    <row r="3" spans="1:69" ht="18.75">
      <c r="A3" s="1154" t="s">
        <v>623</v>
      </c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  <c r="N3" s="1155"/>
      <c r="O3" s="1155"/>
      <c r="P3" s="1155"/>
      <c r="Q3" s="1155"/>
      <c r="R3" s="1155"/>
      <c r="S3" s="1155"/>
      <c r="AJ3" s="1154"/>
      <c r="AK3" s="1155"/>
      <c r="AL3" s="1155"/>
      <c r="AM3" s="1155"/>
      <c r="AN3" s="1155"/>
      <c r="AO3" s="1155"/>
      <c r="AP3" s="1155"/>
      <c r="AQ3" s="1155"/>
      <c r="AR3" s="1155"/>
      <c r="AS3" s="1155"/>
      <c r="AT3" s="1155"/>
      <c r="AU3" s="1155"/>
      <c r="AV3" s="1155"/>
      <c r="AW3" s="1155"/>
      <c r="AX3" s="1155"/>
      <c r="AY3" s="1155"/>
      <c r="AZ3" s="1155"/>
      <c r="BA3" s="1155"/>
      <c r="BB3" s="1155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281"/>
      <c r="BP3" s="281"/>
      <c r="BQ3" s="281"/>
    </row>
    <row r="4" spans="1:69" ht="18.75">
      <c r="A4" s="1154" t="s">
        <v>624</v>
      </c>
      <c r="B4" s="1155"/>
      <c r="C4" s="1155"/>
      <c r="D4" s="1155"/>
      <c r="E4" s="1155"/>
      <c r="F4" s="1155"/>
      <c r="G4" s="1155"/>
      <c r="H4" s="1155"/>
      <c r="I4" s="1155"/>
      <c r="J4" s="1155"/>
      <c r="K4" s="1155"/>
      <c r="L4" s="1155"/>
      <c r="M4" s="1155"/>
      <c r="N4" s="1155"/>
      <c r="O4" s="1155"/>
      <c r="P4" s="1155"/>
      <c r="Q4" s="1155"/>
      <c r="R4" s="1155"/>
      <c r="S4" s="1155"/>
      <c r="AJ4" s="1154"/>
      <c r="AK4" s="1155"/>
      <c r="AL4" s="1155"/>
      <c r="AM4" s="1155"/>
      <c r="AN4" s="1155"/>
      <c r="AO4" s="1155"/>
      <c r="AP4" s="1155"/>
      <c r="AQ4" s="1155"/>
      <c r="AR4" s="1155"/>
      <c r="AS4" s="1155"/>
      <c r="AT4" s="1155"/>
      <c r="AU4" s="1155"/>
      <c r="AV4" s="1155"/>
      <c r="AW4" s="1155"/>
      <c r="AX4" s="1155"/>
      <c r="AY4" s="1155"/>
      <c r="AZ4" s="1155"/>
      <c r="BA4" s="1155"/>
      <c r="BB4" s="1155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281"/>
      <c r="BP4" s="281"/>
      <c r="BQ4" s="281"/>
    </row>
    <row r="5" spans="1:69" ht="18.75">
      <c r="A5" s="1154" t="s">
        <v>625</v>
      </c>
      <c r="B5" s="1155"/>
      <c r="C5" s="1155"/>
      <c r="D5" s="1155"/>
      <c r="E5" s="1155"/>
      <c r="F5" s="1155"/>
      <c r="G5" s="1155"/>
      <c r="H5" s="1155"/>
      <c r="I5" s="1155"/>
      <c r="J5" s="1155"/>
      <c r="K5" s="1155"/>
      <c r="L5" s="1155"/>
      <c r="M5" s="1155"/>
      <c r="N5" s="1155"/>
      <c r="O5" s="1155"/>
      <c r="P5" s="1155"/>
      <c r="Q5" s="1155"/>
      <c r="R5" s="1155"/>
      <c r="S5" s="1155"/>
      <c r="AJ5" s="1154"/>
      <c r="AK5" s="1155"/>
      <c r="AL5" s="1155"/>
      <c r="AM5" s="1155"/>
      <c r="AN5" s="1155"/>
      <c r="AO5" s="1155"/>
      <c r="AP5" s="1155"/>
      <c r="AQ5" s="1155"/>
      <c r="AR5" s="1155"/>
      <c r="AS5" s="1155"/>
      <c r="AT5" s="1155"/>
      <c r="AU5" s="1155"/>
      <c r="AV5" s="1155"/>
      <c r="AW5" s="1155"/>
      <c r="AX5" s="1155"/>
      <c r="AY5" s="1155"/>
      <c r="AZ5" s="1155"/>
      <c r="BA5" s="1155"/>
      <c r="BB5" s="1155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281"/>
      <c r="BP5" s="281"/>
      <c r="BQ5" s="281"/>
    </row>
    <row r="6" spans="1:69" ht="18.75">
      <c r="A6" s="1154" t="s">
        <v>626</v>
      </c>
      <c r="B6" s="1155"/>
      <c r="C6" s="1155"/>
      <c r="D6" s="1155"/>
      <c r="E6" s="1155"/>
      <c r="F6" s="1155"/>
      <c r="G6" s="1155"/>
      <c r="H6" s="1155"/>
      <c r="I6" s="1155"/>
      <c r="J6" s="1155"/>
      <c r="K6" s="1155"/>
      <c r="L6" s="1155"/>
      <c r="M6" s="1155"/>
      <c r="N6" s="1155"/>
      <c r="O6" s="1155"/>
      <c r="P6" s="1155"/>
      <c r="Q6" s="1155"/>
      <c r="R6" s="1155"/>
      <c r="S6" s="1155"/>
      <c r="AJ6" s="1154"/>
      <c r="AK6" s="1155"/>
      <c r="AL6" s="1155"/>
      <c r="AM6" s="1155"/>
      <c r="AN6" s="1155"/>
      <c r="AO6" s="1155"/>
      <c r="AP6" s="1155"/>
      <c r="AQ6" s="1155"/>
      <c r="AR6" s="1155"/>
      <c r="AS6" s="1155"/>
      <c r="AT6" s="1155"/>
      <c r="AU6" s="1155"/>
      <c r="AV6" s="1155"/>
      <c r="AW6" s="1155"/>
      <c r="AX6" s="1155"/>
      <c r="AY6" s="1155"/>
      <c r="AZ6" s="1155"/>
      <c r="BA6" s="1155"/>
      <c r="BB6" s="1155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281"/>
      <c r="BP6" s="281"/>
      <c r="BQ6" s="281"/>
    </row>
    <row r="7" spans="1:69" ht="18.75">
      <c r="A7" s="1154"/>
      <c r="B7" s="1154"/>
      <c r="C7" s="1154"/>
      <c r="D7" s="1154"/>
      <c r="E7" s="1154"/>
      <c r="F7" s="1154"/>
      <c r="G7" s="1154"/>
      <c r="H7" s="1154"/>
      <c r="I7" s="1154"/>
      <c r="J7" s="1154"/>
      <c r="K7" s="1154"/>
      <c r="L7" s="1154"/>
      <c r="M7" s="1154"/>
      <c r="N7" s="1154"/>
      <c r="O7" s="1154"/>
      <c r="P7" s="1154"/>
      <c r="Q7" s="1154"/>
      <c r="R7" s="1154"/>
      <c r="S7" s="1154"/>
      <c r="AJ7" s="1154"/>
      <c r="AK7" s="1154"/>
      <c r="AL7" s="1154"/>
      <c r="AM7" s="1154"/>
      <c r="AN7" s="1154"/>
      <c r="AO7" s="1154"/>
      <c r="AP7" s="1154"/>
      <c r="AQ7" s="1154"/>
      <c r="AR7" s="1154"/>
      <c r="AS7" s="1154"/>
      <c r="AT7" s="1154"/>
      <c r="AU7" s="1154"/>
      <c r="AV7" s="1154"/>
      <c r="AW7" s="1154"/>
      <c r="AX7" s="1154"/>
      <c r="AY7" s="1154"/>
      <c r="AZ7" s="1154"/>
      <c r="BA7" s="1154"/>
      <c r="BB7" s="1154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281"/>
      <c r="BP7" s="281"/>
      <c r="BQ7" s="281"/>
    </row>
    <row r="8" spans="1:55" ht="18.75">
      <c r="A8"/>
      <c r="B8" s="1051"/>
      <c r="C8" s="1051"/>
      <c r="D8" s="1051"/>
      <c r="E8" s="1051"/>
      <c r="F8" s="1051"/>
      <c r="G8" s="1051"/>
      <c r="H8" s="1051"/>
      <c r="I8" s="1051"/>
      <c r="J8" s="1051"/>
      <c r="K8" s="1051"/>
      <c r="L8" s="1051"/>
      <c r="M8" s="1051"/>
      <c r="N8" s="280"/>
      <c r="O8" s="280"/>
      <c r="P8" s="1056" t="s">
        <v>564</v>
      </c>
      <c r="Q8" s="1056"/>
      <c r="R8" s="1056"/>
      <c r="S8" s="1056"/>
      <c r="T8" s="1056"/>
      <c r="U8" s="1056"/>
      <c r="V8" s="1056"/>
      <c r="W8" s="1056"/>
      <c r="X8" s="1056"/>
      <c r="Y8" s="1056"/>
      <c r="Z8" s="1056"/>
      <c r="AA8" s="1056"/>
      <c r="AB8" s="1056"/>
      <c r="AC8" s="1056"/>
      <c r="AD8" s="1056"/>
      <c r="AE8" s="1056"/>
      <c r="AF8" s="1056"/>
      <c r="AG8" s="1056"/>
      <c r="AH8" s="1056"/>
      <c r="AI8" s="1056"/>
      <c r="AJ8" s="1056"/>
      <c r="AK8" s="1056"/>
      <c r="AL8" s="1056"/>
      <c r="AM8" s="1056"/>
      <c r="AN8" s="1056"/>
      <c r="AO8" s="1056"/>
      <c r="AP8" s="1056"/>
      <c r="AQ8" s="280"/>
      <c r="AR8" s="280"/>
      <c r="AS8" s="1051"/>
      <c r="AT8" s="1051"/>
      <c r="AU8" s="1051"/>
      <c r="AV8" s="1051"/>
      <c r="AW8" s="1051"/>
      <c r="AX8" s="1051"/>
      <c r="AY8" s="1051"/>
      <c r="AZ8" s="1051"/>
      <c r="BA8" s="1051"/>
      <c r="BB8" s="1051"/>
      <c r="BC8" s="1051"/>
    </row>
    <row r="9" spans="1:55" ht="18.75">
      <c r="A9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280"/>
      <c r="O9" s="280"/>
      <c r="P9" s="1057" t="s">
        <v>566</v>
      </c>
      <c r="Q9" s="1057"/>
      <c r="R9" s="1057"/>
      <c r="S9" s="1057"/>
      <c r="T9" s="1057"/>
      <c r="U9" s="1057"/>
      <c r="V9" s="1057"/>
      <c r="W9" s="1057"/>
      <c r="X9" s="1057"/>
      <c r="Y9" s="1057"/>
      <c r="Z9" s="1057"/>
      <c r="AA9" s="1057"/>
      <c r="AB9" s="1057"/>
      <c r="AC9" s="1057"/>
      <c r="AD9" s="1057"/>
      <c r="AE9" s="1057"/>
      <c r="AF9" s="1057"/>
      <c r="AG9" s="1057"/>
      <c r="AH9" s="1057"/>
      <c r="AI9" s="1057"/>
      <c r="AJ9" s="1057"/>
      <c r="AK9" s="1057"/>
      <c r="AL9" s="1057"/>
      <c r="AM9" s="1057"/>
      <c r="AN9" s="1057"/>
      <c r="AO9" s="1057"/>
      <c r="AP9" s="1057"/>
      <c r="AQ9" s="280"/>
      <c r="AR9" s="280"/>
      <c r="AS9" s="1051"/>
      <c r="AT9" s="1051"/>
      <c r="AU9" s="1051"/>
      <c r="AV9" s="1051"/>
      <c r="AW9" s="1051"/>
      <c r="AX9" s="1051"/>
      <c r="AY9" s="1051"/>
      <c r="AZ9" s="1051"/>
      <c r="BA9" s="1051"/>
      <c r="BB9" s="1051"/>
      <c r="BC9" s="1051"/>
    </row>
    <row r="10" spans="1:55" ht="18.75">
      <c r="A10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280"/>
      <c r="O10" s="280"/>
      <c r="P10" s="1057" t="s">
        <v>567</v>
      </c>
      <c r="Q10" s="1057"/>
      <c r="R10" s="1057"/>
      <c r="S10" s="1057"/>
      <c r="T10" s="1057"/>
      <c r="U10" s="1057"/>
      <c r="V10" s="1057"/>
      <c r="W10" s="1057"/>
      <c r="X10" s="1057"/>
      <c r="Y10" s="1057"/>
      <c r="Z10" s="1057"/>
      <c r="AA10" s="1057"/>
      <c r="AB10" s="1057"/>
      <c r="AC10" s="1057"/>
      <c r="AD10" s="1057"/>
      <c r="AE10" s="1057"/>
      <c r="AF10" s="1057"/>
      <c r="AG10" s="1057"/>
      <c r="AH10" s="1057"/>
      <c r="AI10" s="1057"/>
      <c r="AJ10" s="1057"/>
      <c r="AK10" s="1057"/>
      <c r="AL10" s="1057"/>
      <c r="AM10" s="1057"/>
      <c r="AN10" s="1057"/>
      <c r="AO10" s="1057"/>
      <c r="AP10" s="1057"/>
      <c r="AQ10" s="280"/>
      <c r="AR10" s="280"/>
      <c r="AS10" s="1051"/>
      <c r="AT10" s="1051"/>
      <c r="AU10" s="1051"/>
      <c r="AV10" s="1051"/>
      <c r="AW10" s="1051"/>
      <c r="AX10" s="1051"/>
      <c r="AY10" s="1051"/>
      <c r="AZ10" s="1051"/>
      <c r="BA10" s="1051"/>
      <c r="BB10" s="1051"/>
      <c r="BC10" s="1051"/>
    </row>
    <row r="12" spans="1:55" ht="20.25">
      <c r="A12" s="1060" t="s">
        <v>568</v>
      </c>
      <c r="B12" s="1060"/>
      <c r="C12" s="1060"/>
      <c r="D12" s="1060"/>
      <c r="E12" s="1060"/>
      <c r="F12" s="1060"/>
      <c r="G12" s="1060"/>
      <c r="H12" s="1060"/>
      <c r="I12" s="1060"/>
      <c r="J12" s="1060"/>
      <c r="K12" s="1060"/>
      <c r="L12" s="1060"/>
      <c r="M12" s="1060"/>
      <c r="N12" s="1060"/>
      <c r="O12" s="1060"/>
      <c r="P12" s="1060"/>
      <c r="Q12" s="1060"/>
      <c r="R12" s="1060"/>
      <c r="S12" s="1060"/>
      <c r="T12" s="1060"/>
      <c r="U12" s="1060"/>
      <c r="V12" s="1060"/>
      <c r="W12" s="1060"/>
      <c r="X12" s="1060"/>
      <c r="Y12" s="1060"/>
      <c r="Z12" s="1060"/>
      <c r="AA12" s="1060"/>
      <c r="AB12" s="1060"/>
      <c r="AC12" s="1060"/>
      <c r="AD12" s="1060"/>
      <c r="AE12" s="1060"/>
      <c r="AF12" s="1060"/>
      <c r="AG12" s="1060"/>
      <c r="AH12" s="1060"/>
      <c r="AI12" s="1060"/>
      <c r="AJ12" s="1060"/>
      <c r="AK12" s="1060"/>
      <c r="AL12" s="1060"/>
      <c r="AM12" s="1060"/>
      <c r="AN12" s="1060"/>
      <c r="AO12" s="1060"/>
      <c r="AP12" s="1060"/>
      <c r="AQ12" s="1060"/>
      <c r="AR12" s="1060"/>
      <c r="AS12" s="1060"/>
      <c r="AT12" s="1060"/>
      <c r="AU12" s="1060"/>
      <c r="AV12" s="1060"/>
      <c r="AW12" s="1060"/>
      <c r="AX12" s="1060"/>
      <c r="AY12" s="1060"/>
      <c r="AZ12" s="1060"/>
      <c r="BA12" s="1060"/>
      <c r="BB12" s="1060"/>
      <c r="BC12" s="1060"/>
    </row>
    <row r="13" spans="1:59" ht="20.25">
      <c r="A13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686"/>
      <c r="Q13" s="687"/>
      <c r="R13" s="687"/>
      <c r="S13" s="687"/>
      <c r="T13" s="687"/>
      <c r="U13" s="687"/>
      <c r="V13" s="687"/>
      <c r="W13" s="687"/>
      <c r="X13" s="687"/>
      <c r="Y13" s="687"/>
      <c r="Z13" s="687"/>
      <c r="AA13" s="687"/>
      <c r="AB13" s="687"/>
      <c r="AC13" s="687"/>
      <c r="AD13" s="687"/>
      <c r="AE13" s="687"/>
      <c r="AF13" s="687"/>
      <c r="AG13" s="687"/>
      <c r="AH13" s="687"/>
      <c r="AI13" s="687"/>
      <c r="AJ13" s="687"/>
      <c r="AK13" s="687"/>
      <c r="AL13" s="687"/>
      <c r="AM13" s="687"/>
      <c r="AN13" s="687"/>
      <c r="AO13" s="687"/>
      <c r="AP13" s="687"/>
      <c r="AQ13" s="281"/>
      <c r="AR13" s="281"/>
      <c r="AS13" s="688"/>
      <c r="AT13" s="688"/>
      <c r="AU13" s="688"/>
      <c r="AV13" s="688"/>
      <c r="AW13" s="688"/>
      <c r="AX13" s="688"/>
      <c r="AY13" s="688"/>
      <c r="AZ13" s="688"/>
      <c r="BA13" s="688"/>
      <c r="BB13" s="688"/>
      <c r="BC13" s="688"/>
      <c r="BD13" s="689"/>
      <c r="BE13" s="689"/>
      <c r="BF13" s="689"/>
      <c r="BG13" s="689"/>
    </row>
    <row r="14" spans="1:68" ht="18.75">
      <c r="A14" s="1160" t="s">
        <v>569</v>
      </c>
      <c r="B14" s="1160"/>
      <c r="C14" s="1160"/>
      <c r="D14" s="1160"/>
      <c r="E14" s="1160"/>
      <c r="F14" s="691"/>
      <c r="G14" s="1153" t="s">
        <v>570</v>
      </c>
      <c r="H14" s="1153"/>
      <c r="I14" s="1153"/>
      <c r="J14" s="1153"/>
      <c r="K14" s="1153"/>
      <c r="L14" s="1153"/>
      <c r="M14" s="1153"/>
      <c r="N14" s="1153"/>
      <c r="O14" s="1153"/>
      <c r="P14" s="693"/>
      <c r="Q14" s="1164" t="s">
        <v>571</v>
      </c>
      <c r="R14" s="1164"/>
      <c r="S14" s="1164"/>
      <c r="T14" s="1164"/>
      <c r="U14" s="1164"/>
      <c r="V14" s="1164"/>
      <c r="W14" s="693"/>
      <c r="X14" s="1153" t="s">
        <v>627</v>
      </c>
      <c r="Y14" s="1153"/>
      <c r="Z14" s="1153"/>
      <c r="AA14" s="1153"/>
      <c r="AB14" s="1153"/>
      <c r="AC14" s="1153"/>
      <c r="AD14" s="1153"/>
      <c r="AE14" s="1153"/>
      <c r="AF14" s="1153"/>
      <c r="AG14" s="1153"/>
      <c r="AH14" s="1153"/>
      <c r="AI14" s="1153"/>
      <c r="AJ14" s="1153"/>
      <c r="AK14" s="1153"/>
      <c r="AL14" s="1153"/>
      <c r="AM14" s="1153"/>
      <c r="AN14" s="1153"/>
      <c r="AO14" s="1153"/>
      <c r="AP14" s="1153"/>
      <c r="AQ14" s="1153"/>
      <c r="AR14" s="1153"/>
      <c r="AS14" s="694"/>
      <c r="AT14" s="1165" t="s">
        <v>572</v>
      </c>
      <c r="AU14" s="1165"/>
      <c r="AV14" s="1165"/>
      <c r="AW14" s="1165"/>
      <c r="AX14" s="1165"/>
      <c r="AY14" s="1165"/>
      <c r="AZ14" s="1165"/>
      <c r="BA14" s="1165"/>
      <c r="BB14" s="1165"/>
      <c r="BC14" s="1165"/>
      <c r="BD14" s="1165"/>
      <c r="BE14" s="695"/>
      <c r="BF14" s="1162"/>
      <c r="BG14" s="1162"/>
      <c r="BH14" s="1162"/>
      <c r="BI14" s="1162"/>
      <c r="BJ14" s="1162"/>
      <c r="BK14" s="1162"/>
      <c r="BL14" s="1162"/>
      <c r="BM14" s="1162"/>
      <c r="BN14" s="1162"/>
      <c r="BO14" s="1162"/>
      <c r="BP14" s="1162"/>
    </row>
    <row r="15" spans="1:68" ht="18.75">
      <c r="A15" s="696"/>
      <c r="B15" s="697"/>
      <c r="C15" s="697"/>
      <c r="D15" s="697"/>
      <c r="E15" s="697"/>
      <c r="F15" s="1163" t="s">
        <v>573</v>
      </c>
      <c r="G15" s="1163"/>
      <c r="H15" s="1163"/>
      <c r="I15" s="1163"/>
      <c r="J15" s="1163"/>
      <c r="K15" s="1163"/>
      <c r="L15" s="1163"/>
      <c r="M15" s="1163"/>
      <c r="N15" s="1163"/>
      <c r="O15" s="1163"/>
      <c r="P15" s="1163"/>
      <c r="Q15" s="698"/>
      <c r="R15" s="698"/>
      <c r="S15" s="699"/>
      <c r="T15" s="699"/>
      <c r="U15" s="699"/>
      <c r="V15" s="699"/>
      <c r="W15" s="699"/>
      <c r="X15" s="1156" t="s">
        <v>574</v>
      </c>
      <c r="Y15" s="1156"/>
      <c r="Z15" s="1156"/>
      <c r="AA15" s="1156"/>
      <c r="AB15" s="1156"/>
      <c r="AC15" s="1156"/>
      <c r="AD15" s="1156"/>
      <c r="AE15" s="1156"/>
      <c r="AF15" s="1156"/>
      <c r="AG15" s="1156"/>
      <c r="AH15" s="1156"/>
      <c r="AI15" s="1156"/>
      <c r="AJ15" s="1156"/>
      <c r="AK15" s="1156"/>
      <c r="AL15" s="1156"/>
      <c r="AM15" s="1156"/>
      <c r="AN15" s="1156"/>
      <c r="AO15" s="1156"/>
      <c r="AP15" s="1156"/>
      <c r="AQ15" s="1156"/>
      <c r="AR15" s="1156"/>
      <c r="AS15" s="694"/>
      <c r="AT15" s="1157" t="s">
        <v>628</v>
      </c>
      <c r="AU15" s="1157"/>
      <c r="AV15" s="1157"/>
      <c r="AW15" s="1157"/>
      <c r="AX15" s="1157"/>
      <c r="AY15" s="1157"/>
      <c r="AZ15" s="1157"/>
      <c r="BA15" s="1157"/>
      <c r="BB15" s="1157"/>
      <c r="BC15" s="1157"/>
      <c r="BD15" s="1157"/>
      <c r="BE15" s="1157"/>
      <c r="BF15" s="1158"/>
      <c r="BG15" s="1158"/>
      <c r="BH15" s="1158"/>
      <c r="BI15" s="1158"/>
      <c r="BJ15" s="1158"/>
      <c r="BK15" s="1158"/>
      <c r="BL15" s="1158"/>
      <c r="BM15" s="1158"/>
      <c r="BN15" s="1158"/>
      <c r="BO15" s="1158"/>
      <c r="BP15" s="1158"/>
    </row>
    <row r="16" spans="1:68" ht="18.75">
      <c r="A16" s="1160" t="s">
        <v>575</v>
      </c>
      <c r="B16" s="1160"/>
      <c r="C16" s="1160"/>
      <c r="D16" s="1160"/>
      <c r="E16" s="1160"/>
      <c r="F16" s="1160"/>
      <c r="G16" s="1153" t="s">
        <v>629</v>
      </c>
      <c r="H16" s="1153"/>
      <c r="I16" s="1153"/>
      <c r="J16" s="1153"/>
      <c r="K16" s="1153"/>
      <c r="L16" s="1153"/>
      <c r="M16" s="1153"/>
      <c r="N16" s="1153"/>
      <c r="O16" s="1153"/>
      <c r="P16" s="1153"/>
      <c r="Q16" s="1153"/>
      <c r="R16" s="1153"/>
      <c r="S16" s="1153"/>
      <c r="T16" s="1153"/>
      <c r="U16" s="1153"/>
      <c r="V16" s="1153"/>
      <c r="W16" s="1153"/>
      <c r="X16" s="1153"/>
      <c r="Y16" s="1153"/>
      <c r="Z16" s="1153"/>
      <c r="AA16" s="1153"/>
      <c r="AB16" s="1153"/>
      <c r="AC16" s="1153"/>
      <c r="AD16" s="1153"/>
      <c r="AE16" s="1153"/>
      <c r="AF16" s="1153"/>
      <c r="AG16" s="1153"/>
      <c r="AH16" s="1153"/>
      <c r="AI16" s="1153"/>
      <c r="AJ16" s="1153"/>
      <c r="AK16" s="1153"/>
      <c r="AL16" s="1153"/>
      <c r="AM16" s="1153"/>
      <c r="AN16" s="1153"/>
      <c r="AO16" s="1153"/>
      <c r="AP16" s="1153"/>
      <c r="AQ16" s="1153"/>
      <c r="AR16" s="1153"/>
      <c r="AS16" s="694"/>
      <c r="AT16" s="1157" t="s">
        <v>630</v>
      </c>
      <c r="AU16" s="1157"/>
      <c r="AV16" s="1157"/>
      <c r="AW16" s="1157"/>
      <c r="AX16" s="1157"/>
      <c r="AY16" s="1157"/>
      <c r="AZ16" s="1157"/>
      <c r="BA16" s="1157"/>
      <c r="BB16" s="1157"/>
      <c r="BC16" s="1157"/>
      <c r="BD16" s="1157"/>
      <c r="BE16" s="695"/>
      <c r="BF16" s="1158"/>
      <c r="BG16" s="1158"/>
      <c r="BH16" s="1158"/>
      <c r="BI16" s="1158"/>
      <c r="BJ16" s="1158"/>
      <c r="BK16" s="1158"/>
      <c r="BL16" s="1158"/>
      <c r="BM16" s="1158"/>
      <c r="BN16" s="1158"/>
      <c r="BO16" s="1158"/>
      <c r="BP16" s="1158"/>
    </row>
    <row r="17" spans="1:68" ht="18.75">
      <c r="A17" s="696"/>
      <c r="B17" s="697"/>
      <c r="C17" s="697"/>
      <c r="D17" s="697"/>
      <c r="E17" s="697"/>
      <c r="F17" s="697"/>
      <c r="G17" s="1156" t="s">
        <v>576</v>
      </c>
      <c r="H17" s="1156"/>
      <c r="I17" s="1156"/>
      <c r="J17" s="1156"/>
      <c r="K17" s="1156"/>
      <c r="L17" s="1156"/>
      <c r="M17" s="1156"/>
      <c r="N17" s="1156"/>
      <c r="O17" s="1156"/>
      <c r="P17" s="1156"/>
      <c r="Q17" s="1156"/>
      <c r="R17" s="1156"/>
      <c r="S17" s="1156"/>
      <c r="T17" s="1156"/>
      <c r="U17" s="1156"/>
      <c r="V17" s="1156"/>
      <c r="W17" s="1156"/>
      <c r="X17" s="1156"/>
      <c r="Y17" s="1156"/>
      <c r="Z17" s="1156"/>
      <c r="AA17" s="1156"/>
      <c r="AB17" s="1156"/>
      <c r="AC17" s="1156"/>
      <c r="AD17" s="1156"/>
      <c r="AE17" s="1156"/>
      <c r="AF17" s="1156"/>
      <c r="AG17" s="1156"/>
      <c r="AH17" s="1156"/>
      <c r="AI17" s="1156"/>
      <c r="AJ17" s="1156"/>
      <c r="AK17" s="1156"/>
      <c r="AL17" s="1156"/>
      <c r="AM17" s="1156"/>
      <c r="AN17" s="1156"/>
      <c r="AO17" s="1156"/>
      <c r="AP17" s="1156"/>
      <c r="AQ17" s="1156"/>
      <c r="AR17" s="1156"/>
      <c r="AS17" s="694"/>
      <c r="AT17" s="1157" t="s">
        <v>631</v>
      </c>
      <c r="AU17" s="1157"/>
      <c r="AV17" s="1157"/>
      <c r="AW17" s="1157"/>
      <c r="AX17" s="1157"/>
      <c r="AY17" s="1157"/>
      <c r="AZ17" s="1157"/>
      <c r="BA17" s="1157"/>
      <c r="BB17" s="1157"/>
      <c r="BC17" s="1157"/>
      <c r="BD17" s="1157"/>
      <c r="BE17" s="695"/>
      <c r="BF17" s="1158"/>
      <c r="BG17" s="1158"/>
      <c r="BH17" s="1158"/>
      <c r="BI17" s="1158"/>
      <c r="BJ17" s="1158"/>
      <c r="BK17" s="1158"/>
      <c r="BL17" s="1158"/>
      <c r="BM17" s="1158"/>
      <c r="BN17" s="1158"/>
      <c r="BO17" s="1158"/>
      <c r="BP17" s="1158"/>
    </row>
    <row r="18" spans="1:59" ht="18.75">
      <c r="A18" s="701" t="s">
        <v>577</v>
      </c>
      <c r="B18" s="701"/>
      <c r="C18" s="701"/>
      <c r="D18" s="701"/>
      <c r="E18" s="701"/>
      <c r="F18" s="701"/>
      <c r="G18" s="702" t="s">
        <v>632</v>
      </c>
      <c r="H18" s="702"/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02"/>
      <c r="AF18" s="702"/>
      <c r="AG18" s="702"/>
      <c r="AH18" s="702"/>
      <c r="AI18" s="702"/>
      <c r="AJ18" s="702"/>
      <c r="AK18" s="702"/>
      <c r="AL18" s="702"/>
      <c r="AM18" s="702"/>
      <c r="AN18" s="702"/>
      <c r="AO18" s="702"/>
      <c r="AP18" s="702"/>
      <c r="AQ18" s="702"/>
      <c r="AR18" s="702"/>
      <c r="AS18" s="700"/>
      <c r="AT18" s="703"/>
      <c r="AU18" s="700"/>
      <c r="AV18" s="700"/>
      <c r="AW18" s="700"/>
      <c r="AX18" s="700"/>
      <c r="AY18" s="700"/>
      <c r="AZ18" s="700"/>
      <c r="BA18" s="700"/>
      <c r="BB18" s="700"/>
      <c r="BC18" s="700"/>
      <c r="BD18" s="689"/>
      <c r="BE18" s="689"/>
      <c r="BF18" s="689"/>
      <c r="BG18" s="689"/>
    </row>
    <row r="19" spans="1:59" ht="9.75" customHeight="1">
      <c r="A19" s="696"/>
      <c r="B19" s="697"/>
      <c r="C19" s="697"/>
      <c r="D19" s="697"/>
      <c r="E19" s="697"/>
      <c r="F19" s="697"/>
      <c r="G19" s="1159" t="s">
        <v>578</v>
      </c>
      <c r="H19" s="1159"/>
      <c r="I19" s="1159"/>
      <c r="J19" s="1159"/>
      <c r="K19" s="1159"/>
      <c r="L19" s="1159"/>
      <c r="M19" s="1159"/>
      <c r="N19" s="1159"/>
      <c r="O19" s="1159"/>
      <c r="P19" s="1159"/>
      <c r="Q19" s="1159"/>
      <c r="R19" s="1159"/>
      <c r="S19" s="1159"/>
      <c r="T19" s="1159"/>
      <c r="U19" s="1159"/>
      <c r="V19" s="1159"/>
      <c r="W19" s="1159"/>
      <c r="X19" s="1159"/>
      <c r="Y19" s="1159"/>
      <c r="Z19" s="1159"/>
      <c r="AA19" s="1159"/>
      <c r="AB19" s="1159"/>
      <c r="AC19" s="1159"/>
      <c r="AD19" s="1159"/>
      <c r="AE19" s="1159"/>
      <c r="AF19" s="1159"/>
      <c r="AG19" s="1159"/>
      <c r="AH19" s="1159"/>
      <c r="AI19" s="1159"/>
      <c r="AJ19" s="1159"/>
      <c r="AK19" s="1159"/>
      <c r="AL19" s="1159"/>
      <c r="AM19" s="1159"/>
      <c r="AN19" s="1159"/>
      <c r="AO19" s="1159"/>
      <c r="AP19" s="1159"/>
      <c r="AQ19" s="1159"/>
      <c r="AR19" s="1159"/>
      <c r="AS19" s="700"/>
      <c r="AT19" s="700"/>
      <c r="AU19" s="700"/>
      <c r="AV19" s="700"/>
      <c r="AW19" s="700"/>
      <c r="AX19" s="700"/>
      <c r="AY19" s="700"/>
      <c r="AZ19" s="700"/>
      <c r="BA19" s="700"/>
      <c r="BB19" s="700"/>
      <c r="BC19" s="700"/>
      <c r="BD19" s="689"/>
      <c r="BE19" s="689"/>
      <c r="BF19" s="689"/>
      <c r="BG19" s="689"/>
    </row>
    <row r="20" spans="1:59" ht="18.75">
      <c r="A20" s="1160" t="s">
        <v>579</v>
      </c>
      <c r="B20" s="1160"/>
      <c r="C20" s="1160"/>
      <c r="D20" s="1160"/>
      <c r="E20" s="1160"/>
      <c r="F20" s="1160"/>
      <c r="G20" s="1161"/>
      <c r="H20" s="1161"/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161"/>
      <c r="T20" s="1161"/>
      <c r="U20" s="1161"/>
      <c r="V20" s="1161"/>
      <c r="W20" s="1161"/>
      <c r="X20" s="1161"/>
      <c r="Y20" s="1161"/>
      <c r="Z20" s="1161"/>
      <c r="AA20" s="1161"/>
      <c r="AB20" s="1161"/>
      <c r="AC20" s="1161"/>
      <c r="AD20" s="1161"/>
      <c r="AE20" s="1161"/>
      <c r="AF20" s="1161"/>
      <c r="AG20" s="1161"/>
      <c r="AH20" s="1161"/>
      <c r="AI20" s="1161"/>
      <c r="AJ20" s="1161"/>
      <c r="AK20" s="1161"/>
      <c r="AL20" s="1161"/>
      <c r="AM20" s="1161"/>
      <c r="AN20" s="1161"/>
      <c r="AO20" s="1161"/>
      <c r="AP20" s="1161"/>
      <c r="AQ20" s="1161"/>
      <c r="AR20" s="1161"/>
      <c r="AS20" s="700"/>
      <c r="AT20" s="700"/>
      <c r="AU20" s="700"/>
      <c r="AV20" s="700"/>
      <c r="AW20" s="700"/>
      <c r="AX20" s="700"/>
      <c r="AY20" s="700"/>
      <c r="AZ20" s="700"/>
      <c r="BA20" s="700"/>
      <c r="BB20" s="700"/>
      <c r="BC20" s="700"/>
      <c r="BD20" s="689"/>
      <c r="BE20" s="689"/>
      <c r="BF20" s="689"/>
      <c r="BG20" s="689"/>
    </row>
    <row r="21" spans="1:55" ht="18.75">
      <c r="A21" s="696"/>
      <c r="B21" s="690"/>
      <c r="C21" s="690"/>
      <c r="D21" s="690"/>
      <c r="E21" s="690"/>
      <c r="F21" s="690"/>
      <c r="G21" s="1152" t="s">
        <v>580</v>
      </c>
      <c r="H21" s="1152"/>
      <c r="I21" s="1152"/>
      <c r="J21" s="1152"/>
      <c r="K21" s="1152"/>
      <c r="L21" s="1152"/>
      <c r="M21" s="1152"/>
      <c r="N21" s="1152"/>
      <c r="O21" s="1152"/>
      <c r="P21" s="1152"/>
      <c r="Q21" s="1152"/>
      <c r="R21" s="1152"/>
      <c r="S21" s="1152"/>
      <c r="T21" s="1152"/>
      <c r="U21" s="1152"/>
      <c r="V21" s="1152"/>
      <c r="W21" s="1152"/>
      <c r="X21" s="1152"/>
      <c r="Y21" s="1152"/>
      <c r="Z21" s="1152"/>
      <c r="AA21" s="1152"/>
      <c r="AB21" s="1152"/>
      <c r="AC21" s="1152"/>
      <c r="AD21" s="1152"/>
      <c r="AE21" s="1152"/>
      <c r="AF21" s="1152"/>
      <c r="AG21" s="1152"/>
      <c r="AH21" s="1152"/>
      <c r="AI21" s="1152"/>
      <c r="AJ21" s="1152"/>
      <c r="AK21" s="1152"/>
      <c r="AL21" s="1152"/>
      <c r="AM21" s="1152"/>
      <c r="AN21" s="1152"/>
      <c r="AO21" s="1152"/>
      <c r="AP21" s="1152"/>
      <c r="AQ21" s="1152"/>
      <c r="AR21" s="1152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</row>
    <row r="22" spans="1:55" ht="18.75">
      <c r="A22" s="308"/>
      <c r="B22" s="701"/>
      <c r="C22" s="701"/>
      <c r="D22" s="701"/>
      <c r="E22" s="701"/>
      <c r="F22" s="701"/>
      <c r="G22" s="704"/>
      <c r="H22" s="704"/>
      <c r="I22" s="704"/>
      <c r="J22" s="704"/>
      <c r="K22" s="704"/>
      <c r="L22" s="704"/>
      <c r="M22" s="704"/>
      <c r="N22" s="704"/>
      <c r="O22" s="704"/>
      <c r="P22" s="704"/>
      <c r="Q22" s="704"/>
      <c r="R22" s="704"/>
      <c r="S22" s="704"/>
      <c r="T22" s="704"/>
      <c r="U22" s="1153" t="s">
        <v>581</v>
      </c>
      <c r="V22" s="1153"/>
      <c r="W22" s="1153"/>
      <c r="X22" s="1153"/>
      <c r="Y22" s="1153"/>
      <c r="Z22" s="1153"/>
      <c r="AA22" s="1153"/>
      <c r="AB22" s="1153"/>
      <c r="AC22" s="692" t="s">
        <v>78</v>
      </c>
      <c r="AD22" s="1153" t="s">
        <v>633</v>
      </c>
      <c r="AE22" s="1153"/>
      <c r="AF22" s="1153"/>
      <c r="AG22" s="1153"/>
      <c r="AH22" s="1153"/>
      <c r="AI22" s="704"/>
      <c r="AJ22" s="704"/>
      <c r="AK22" s="704"/>
      <c r="AL22" s="704"/>
      <c r="AM22" s="704"/>
      <c r="AN22" s="704"/>
      <c r="AO22" s="704"/>
      <c r="AP22" s="704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</row>
    <row r="23" spans="1:69" s="286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281"/>
      <c r="AW23" s="281"/>
      <c r="AX23" s="281"/>
      <c r="AY23" s="1154"/>
      <c r="AZ23" s="1155"/>
      <c r="BA23" s="1155"/>
      <c r="BB23" s="1155"/>
      <c r="BC23" s="1155"/>
      <c r="BD23" s="1155"/>
      <c r="BE23" s="1155"/>
      <c r="BF23" s="1155"/>
      <c r="BG23" s="1155"/>
      <c r="BH23" s="1155"/>
      <c r="BI23" s="1155"/>
      <c r="BJ23" s="1155"/>
      <c r="BK23" s="1155"/>
      <c r="BL23" s="1155"/>
      <c r="BM23" s="1155"/>
      <c r="BN23" s="1155"/>
      <c r="BO23" s="1155"/>
      <c r="BP23" s="1155"/>
      <c r="BQ23" s="1155"/>
    </row>
    <row r="24" spans="1:69" s="22" customFormat="1" ht="21" customHeight="1">
      <c r="A24" s="287"/>
      <c r="B24" s="287"/>
      <c r="C24" s="287"/>
      <c r="D24" s="287"/>
      <c r="E24" s="287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</row>
    <row r="25" spans="1:54" ht="9" customHeight="1" thickBot="1">
      <c r="A25" s="280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2"/>
    </row>
    <row r="26" spans="1:54" s="13" customFormat="1" ht="20.25" customHeight="1">
      <c r="A26" s="1005" t="s">
        <v>275</v>
      </c>
      <c r="B26" s="972" t="s">
        <v>276</v>
      </c>
      <c r="C26" s="973"/>
      <c r="D26" s="973"/>
      <c r="E26" s="974"/>
      <c r="F26" s="975" t="s">
        <v>39</v>
      </c>
      <c r="G26" s="978" t="s">
        <v>277</v>
      </c>
      <c r="H26" s="973"/>
      <c r="I26" s="974"/>
      <c r="J26" s="975" t="s">
        <v>41</v>
      </c>
      <c r="K26" s="978" t="s">
        <v>278</v>
      </c>
      <c r="L26" s="973"/>
      <c r="M26" s="973"/>
      <c r="N26" s="974"/>
      <c r="O26" s="978" t="s">
        <v>279</v>
      </c>
      <c r="P26" s="973"/>
      <c r="Q26" s="973"/>
      <c r="R26" s="974"/>
      <c r="S26" s="975" t="s">
        <v>44</v>
      </c>
      <c r="T26" s="978" t="s">
        <v>280</v>
      </c>
      <c r="U26" s="973"/>
      <c r="V26" s="974"/>
      <c r="W26" s="975" t="s">
        <v>46</v>
      </c>
      <c r="X26" s="978" t="s">
        <v>281</v>
      </c>
      <c r="Y26" s="973"/>
      <c r="Z26" s="974"/>
      <c r="AA26" s="975" t="s">
        <v>48</v>
      </c>
      <c r="AB26" s="978" t="s">
        <v>282</v>
      </c>
      <c r="AC26" s="973"/>
      <c r="AD26" s="973"/>
      <c r="AE26" s="974"/>
      <c r="AF26" s="975" t="s">
        <v>50</v>
      </c>
      <c r="AG26" s="978" t="s">
        <v>283</v>
      </c>
      <c r="AH26" s="973"/>
      <c r="AI26" s="974"/>
      <c r="AJ26" s="975" t="s">
        <v>52</v>
      </c>
      <c r="AK26" s="978" t="s">
        <v>284</v>
      </c>
      <c r="AL26" s="973"/>
      <c r="AM26" s="973"/>
      <c r="AN26" s="974"/>
      <c r="AO26" s="978" t="s">
        <v>285</v>
      </c>
      <c r="AP26" s="973"/>
      <c r="AQ26" s="973"/>
      <c r="AR26" s="974"/>
      <c r="AS26" s="975" t="s">
        <v>55</v>
      </c>
      <c r="AT26" s="978" t="s">
        <v>286</v>
      </c>
      <c r="AU26" s="973"/>
      <c r="AV26" s="974"/>
      <c r="AW26" s="975" t="s">
        <v>57</v>
      </c>
      <c r="AX26" s="978" t="s">
        <v>287</v>
      </c>
      <c r="AY26" s="973"/>
      <c r="AZ26" s="973"/>
      <c r="BA26" s="1012"/>
      <c r="BB26" s="284"/>
    </row>
    <row r="27" spans="1:54" s="13" customFormat="1" ht="25.5" customHeight="1">
      <c r="A27" s="1006"/>
      <c r="B27" s="1008" t="s">
        <v>405</v>
      </c>
      <c r="C27" s="979" t="s">
        <v>406</v>
      </c>
      <c r="D27" s="979" t="s">
        <v>407</v>
      </c>
      <c r="E27" s="979" t="s">
        <v>408</v>
      </c>
      <c r="F27" s="976"/>
      <c r="G27" s="979" t="s">
        <v>409</v>
      </c>
      <c r="H27" s="979" t="s">
        <v>410</v>
      </c>
      <c r="I27" s="979" t="s">
        <v>411</v>
      </c>
      <c r="J27" s="976"/>
      <c r="K27" s="979" t="s">
        <v>412</v>
      </c>
      <c r="L27" s="979" t="s">
        <v>413</v>
      </c>
      <c r="M27" s="979" t="s">
        <v>414</v>
      </c>
      <c r="N27" s="1010" t="s">
        <v>415</v>
      </c>
      <c r="O27" s="979" t="s">
        <v>405</v>
      </c>
      <c r="P27" s="979" t="s">
        <v>406</v>
      </c>
      <c r="Q27" s="979" t="s">
        <v>407</v>
      </c>
      <c r="R27" s="979" t="s">
        <v>408</v>
      </c>
      <c r="S27" s="976"/>
      <c r="T27" s="979" t="s">
        <v>416</v>
      </c>
      <c r="U27" s="979" t="s">
        <v>417</v>
      </c>
      <c r="V27" s="979" t="s">
        <v>418</v>
      </c>
      <c r="W27" s="976"/>
      <c r="X27" s="979" t="s">
        <v>419</v>
      </c>
      <c r="Y27" s="979" t="s">
        <v>420</v>
      </c>
      <c r="Z27" s="979" t="s">
        <v>421</v>
      </c>
      <c r="AA27" s="976"/>
      <c r="AB27" s="979" t="s">
        <v>419</v>
      </c>
      <c r="AC27" s="979" t="s">
        <v>420</v>
      </c>
      <c r="AD27" s="979" t="s">
        <v>421</v>
      </c>
      <c r="AE27" s="979" t="s">
        <v>422</v>
      </c>
      <c r="AF27" s="976"/>
      <c r="AG27" s="979" t="s">
        <v>409</v>
      </c>
      <c r="AH27" s="979" t="s">
        <v>410</v>
      </c>
      <c r="AI27" s="979" t="s">
        <v>411</v>
      </c>
      <c r="AJ27" s="976"/>
      <c r="AK27" s="979" t="s">
        <v>423</v>
      </c>
      <c r="AL27" s="979" t="s">
        <v>424</v>
      </c>
      <c r="AM27" s="979" t="s">
        <v>425</v>
      </c>
      <c r="AN27" s="979" t="s">
        <v>426</v>
      </c>
      <c r="AO27" s="979" t="s">
        <v>405</v>
      </c>
      <c r="AP27" s="979" t="s">
        <v>406</v>
      </c>
      <c r="AQ27" s="979" t="s">
        <v>407</v>
      </c>
      <c r="AR27" s="979" t="s">
        <v>408</v>
      </c>
      <c r="AS27" s="976"/>
      <c r="AT27" s="979" t="s">
        <v>409</v>
      </c>
      <c r="AU27" s="979" t="s">
        <v>410</v>
      </c>
      <c r="AV27" s="979" t="s">
        <v>411</v>
      </c>
      <c r="AW27" s="976"/>
      <c r="AX27" s="979" t="s">
        <v>412</v>
      </c>
      <c r="AY27" s="979" t="s">
        <v>413</v>
      </c>
      <c r="AZ27" s="979" t="s">
        <v>414</v>
      </c>
      <c r="BA27" s="1013" t="s">
        <v>427</v>
      </c>
      <c r="BB27" s="284"/>
    </row>
    <row r="28" spans="1:54" s="13" customFormat="1" ht="30.75" customHeight="1" thickBot="1">
      <c r="A28" s="1006"/>
      <c r="B28" s="1009"/>
      <c r="C28" s="980"/>
      <c r="D28" s="980"/>
      <c r="E28" s="980"/>
      <c r="F28" s="977"/>
      <c r="G28" s="980"/>
      <c r="H28" s="980"/>
      <c r="I28" s="980"/>
      <c r="J28" s="977"/>
      <c r="K28" s="980"/>
      <c r="L28" s="980"/>
      <c r="M28" s="980"/>
      <c r="N28" s="1011"/>
      <c r="O28" s="980"/>
      <c r="P28" s="980"/>
      <c r="Q28" s="980"/>
      <c r="R28" s="980"/>
      <c r="S28" s="977"/>
      <c r="T28" s="980"/>
      <c r="U28" s="980"/>
      <c r="V28" s="980"/>
      <c r="W28" s="977"/>
      <c r="X28" s="980"/>
      <c r="Y28" s="980"/>
      <c r="Z28" s="980"/>
      <c r="AA28" s="977"/>
      <c r="AB28" s="980"/>
      <c r="AC28" s="980"/>
      <c r="AD28" s="980"/>
      <c r="AE28" s="980"/>
      <c r="AF28" s="977"/>
      <c r="AG28" s="980"/>
      <c r="AH28" s="980"/>
      <c r="AI28" s="980"/>
      <c r="AJ28" s="977"/>
      <c r="AK28" s="980"/>
      <c r="AL28" s="980"/>
      <c r="AM28" s="980"/>
      <c r="AN28" s="980"/>
      <c r="AO28" s="980"/>
      <c r="AP28" s="980"/>
      <c r="AQ28" s="980"/>
      <c r="AR28" s="980"/>
      <c r="AS28" s="977"/>
      <c r="AT28" s="980"/>
      <c r="AU28" s="980"/>
      <c r="AV28" s="980"/>
      <c r="AW28" s="977"/>
      <c r="AX28" s="980"/>
      <c r="AY28" s="980"/>
      <c r="AZ28" s="980"/>
      <c r="BA28" s="1014"/>
      <c r="BB28" s="284"/>
    </row>
    <row r="29" spans="1:54" s="13" customFormat="1" ht="30.75" customHeight="1" thickBot="1">
      <c r="A29" s="1007"/>
      <c r="B29" s="321">
        <v>1</v>
      </c>
      <c r="C29" s="291">
        <v>2</v>
      </c>
      <c r="D29" s="290">
        <v>3</v>
      </c>
      <c r="E29" s="291">
        <v>4</v>
      </c>
      <c r="F29" s="322">
        <v>5</v>
      </c>
      <c r="G29" s="290">
        <v>6</v>
      </c>
      <c r="H29" s="291">
        <v>7</v>
      </c>
      <c r="I29" s="290">
        <v>8</v>
      </c>
      <c r="J29" s="322">
        <v>9</v>
      </c>
      <c r="K29" s="290">
        <v>10</v>
      </c>
      <c r="L29" s="291">
        <v>11</v>
      </c>
      <c r="M29" s="290">
        <v>12</v>
      </c>
      <c r="N29" s="292">
        <v>13</v>
      </c>
      <c r="O29" s="291">
        <v>14</v>
      </c>
      <c r="P29" s="290">
        <v>15</v>
      </c>
      <c r="Q29" s="291">
        <v>16</v>
      </c>
      <c r="R29" s="290">
        <v>17</v>
      </c>
      <c r="S29" s="322">
        <v>18</v>
      </c>
      <c r="T29" s="290">
        <v>19</v>
      </c>
      <c r="U29" s="291">
        <v>20</v>
      </c>
      <c r="V29" s="290">
        <v>21</v>
      </c>
      <c r="W29" s="322">
        <v>22</v>
      </c>
      <c r="X29" s="290">
        <v>23</v>
      </c>
      <c r="Y29" s="291">
        <v>24</v>
      </c>
      <c r="Z29" s="290">
        <v>25</v>
      </c>
      <c r="AA29" s="322">
        <v>26</v>
      </c>
      <c r="AB29" s="290">
        <v>27</v>
      </c>
      <c r="AC29" s="320">
        <v>28</v>
      </c>
      <c r="AD29" s="290">
        <v>29</v>
      </c>
      <c r="AE29" s="291">
        <v>30</v>
      </c>
      <c r="AF29" s="323">
        <v>31</v>
      </c>
      <c r="AG29" s="290">
        <v>32</v>
      </c>
      <c r="AH29" s="291">
        <v>33</v>
      </c>
      <c r="AI29" s="290">
        <v>34</v>
      </c>
      <c r="AJ29" s="322">
        <v>35</v>
      </c>
      <c r="AK29" s="290">
        <v>36</v>
      </c>
      <c r="AL29" s="291">
        <v>37</v>
      </c>
      <c r="AM29" s="290">
        <v>38</v>
      </c>
      <c r="AN29" s="291">
        <v>39</v>
      </c>
      <c r="AO29" s="290">
        <v>40</v>
      </c>
      <c r="AP29" s="291">
        <v>41</v>
      </c>
      <c r="AQ29" s="290">
        <v>42</v>
      </c>
      <c r="AR29" s="291">
        <v>43</v>
      </c>
      <c r="AS29" s="322">
        <v>44</v>
      </c>
      <c r="AT29" s="290">
        <v>45</v>
      </c>
      <c r="AU29" s="291">
        <v>46</v>
      </c>
      <c r="AV29" s="290">
        <v>47</v>
      </c>
      <c r="AW29" s="322">
        <v>48</v>
      </c>
      <c r="AX29" s="290">
        <v>49</v>
      </c>
      <c r="AY29" s="291">
        <v>50</v>
      </c>
      <c r="AZ29" s="290">
        <v>51</v>
      </c>
      <c r="BA29" s="293">
        <v>52</v>
      </c>
      <c r="BB29" s="284"/>
    </row>
    <row r="30" spans="1:54" s="308" customFormat="1" ht="48.75" customHeight="1" thickBot="1">
      <c r="A30" s="705" t="s">
        <v>75</v>
      </c>
      <c r="B30" s="706"/>
      <c r="C30" s="706"/>
      <c r="D30" s="706"/>
      <c r="E30" s="706"/>
      <c r="F30" s="706"/>
      <c r="G30" s="706"/>
      <c r="H30" s="706"/>
      <c r="I30" s="706"/>
      <c r="J30" s="706"/>
      <c r="K30" s="707">
        <v>16</v>
      </c>
      <c r="L30" s="706"/>
      <c r="M30" s="706"/>
      <c r="N30" s="706"/>
      <c r="O30" s="706"/>
      <c r="P30" s="706"/>
      <c r="Q30" s="706"/>
      <c r="R30" s="706" t="s">
        <v>617</v>
      </c>
      <c r="S30" s="706" t="s">
        <v>617</v>
      </c>
      <c r="T30" s="706" t="s">
        <v>617</v>
      </c>
      <c r="U30" s="706"/>
      <c r="V30" s="706"/>
      <c r="W30" s="706"/>
      <c r="X30" s="706"/>
      <c r="Y30" s="706"/>
      <c r="Z30" s="707">
        <v>23</v>
      </c>
      <c r="AA30" s="706"/>
      <c r="AB30" s="706"/>
      <c r="AC30" s="708"/>
      <c r="AD30" s="706"/>
      <c r="AE30" s="706"/>
      <c r="AF30" s="709"/>
      <c r="AG30" s="706"/>
      <c r="AH30" s="706"/>
      <c r="AI30" s="706"/>
      <c r="AJ30" s="706"/>
      <c r="AK30" s="706"/>
      <c r="AL30" s="706"/>
      <c r="AM30" s="706"/>
      <c r="AN30" s="706"/>
      <c r="AO30" s="706"/>
      <c r="AP30" s="706"/>
      <c r="AQ30" s="706"/>
      <c r="AR30" s="706" t="s">
        <v>77</v>
      </c>
      <c r="AS30" s="706" t="str">
        <f>AZ33</f>
        <v>=</v>
      </c>
      <c r="AT30" s="706" t="s">
        <v>70</v>
      </c>
      <c r="AU30" s="706" t="s">
        <v>70</v>
      </c>
      <c r="AV30" s="706" t="s">
        <v>70</v>
      </c>
      <c r="AW30" s="706" t="s">
        <v>70</v>
      </c>
      <c r="AX30" s="706" t="s">
        <v>70</v>
      </c>
      <c r="AY30" s="706" t="s">
        <v>70</v>
      </c>
      <c r="AZ30" s="706" t="s">
        <v>70</v>
      </c>
      <c r="BA30" s="710" t="s">
        <v>70</v>
      </c>
      <c r="BB30" s="307"/>
    </row>
    <row r="31" spans="1:54" ht="45" customHeight="1">
      <c r="A31" s="981" t="s">
        <v>76</v>
      </c>
      <c r="B31" s="965"/>
      <c r="C31" s="965"/>
      <c r="D31" s="711" t="s">
        <v>634</v>
      </c>
      <c r="E31" s="1144" t="s">
        <v>635</v>
      </c>
      <c r="F31" s="1145"/>
      <c r="G31" s="965"/>
      <c r="H31" s="965"/>
      <c r="I31" s="965"/>
      <c r="J31" s="965"/>
      <c r="K31" s="983">
        <v>16</v>
      </c>
      <c r="L31" s="965"/>
      <c r="M31" s="965"/>
      <c r="N31" s="965"/>
      <c r="O31" s="965"/>
      <c r="P31" s="965"/>
      <c r="Q31" s="965"/>
      <c r="R31" s="962" t="s">
        <v>617</v>
      </c>
      <c r="S31" s="967" t="s">
        <v>617</v>
      </c>
      <c r="T31" s="967" t="s">
        <v>617</v>
      </c>
      <c r="U31" s="1136" t="s">
        <v>70</v>
      </c>
      <c r="V31" s="1136" t="s">
        <v>70</v>
      </c>
      <c r="W31" s="684"/>
      <c r="X31" s="684"/>
      <c r="Y31" s="684"/>
      <c r="Z31" s="983">
        <v>17</v>
      </c>
      <c r="AA31" s="965"/>
      <c r="AB31" s="965"/>
      <c r="AC31" s="1148"/>
      <c r="AD31" s="1148"/>
      <c r="AE31" s="1148"/>
      <c r="AF31" s="1150"/>
      <c r="AG31" s="965"/>
      <c r="AH31" s="965"/>
      <c r="AI31" s="965"/>
      <c r="AJ31" s="965"/>
      <c r="AK31" s="956"/>
      <c r="AL31" s="956"/>
      <c r="AM31" s="956"/>
      <c r="AN31" s="712" t="s">
        <v>636</v>
      </c>
      <c r="AO31" s="1144" t="s">
        <v>637</v>
      </c>
      <c r="AP31" s="1145"/>
      <c r="AQ31" s="712" t="s">
        <v>638</v>
      </c>
      <c r="AR31" s="712" t="s">
        <v>639</v>
      </c>
      <c r="AS31" s="1137" t="s">
        <v>77</v>
      </c>
      <c r="AT31" s="1136" t="s">
        <v>70</v>
      </c>
      <c r="AU31" s="1136" t="s">
        <v>70</v>
      </c>
      <c r="AV31" s="1136" t="s">
        <v>70</v>
      </c>
      <c r="AW31" s="1136" t="s">
        <v>70</v>
      </c>
      <c r="AX31" s="1136" t="s">
        <v>70</v>
      </c>
      <c r="AY31" s="1136" t="s">
        <v>70</v>
      </c>
      <c r="AZ31" s="1136" t="s">
        <v>70</v>
      </c>
      <c r="BA31" s="1147" t="s">
        <v>70</v>
      </c>
      <c r="BB31" s="282"/>
    </row>
    <row r="32" spans="1:54" s="19" customFormat="1" ht="26.25" customHeight="1" thickBot="1">
      <c r="A32" s="982"/>
      <c r="B32" s="966"/>
      <c r="C32" s="966"/>
      <c r="D32" s="713">
        <v>0</v>
      </c>
      <c r="E32" s="713">
        <v>0</v>
      </c>
      <c r="F32" s="713">
        <v>0</v>
      </c>
      <c r="G32" s="966"/>
      <c r="H32" s="966"/>
      <c r="I32" s="966"/>
      <c r="J32" s="966"/>
      <c r="K32" s="984"/>
      <c r="L32" s="966"/>
      <c r="M32" s="966"/>
      <c r="N32" s="966"/>
      <c r="O32" s="966"/>
      <c r="P32" s="966"/>
      <c r="Q32" s="966"/>
      <c r="R32" s="963"/>
      <c r="S32" s="968"/>
      <c r="T32" s="968"/>
      <c r="U32" s="1131"/>
      <c r="V32" s="1131"/>
      <c r="W32" s="685"/>
      <c r="X32" s="685"/>
      <c r="Y32" s="685"/>
      <c r="Z32" s="984"/>
      <c r="AA32" s="966"/>
      <c r="AB32" s="966"/>
      <c r="AC32" s="1149"/>
      <c r="AD32" s="1149"/>
      <c r="AE32" s="1149"/>
      <c r="AF32" s="1151"/>
      <c r="AG32" s="966"/>
      <c r="AH32" s="966"/>
      <c r="AI32" s="966"/>
      <c r="AJ32" s="966"/>
      <c r="AK32" s="957"/>
      <c r="AL32" s="957"/>
      <c r="AM32" s="957"/>
      <c r="AN32" s="714">
        <v>0</v>
      </c>
      <c r="AO32" s="714">
        <v>0</v>
      </c>
      <c r="AP32" s="714">
        <v>0</v>
      </c>
      <c r="AQ32" s="714">
        <v>0</v>
      </c>
      <c r="AR32" s="714">
        <v>0</v>
      </c>
      <c r="AS32" s="1138"/>
      <c r="AT32" s="1131"/>
      <c r="AU32" s="1131"/>
      <c r="AV32" s="1131"/>
      <c r="AW32" s="1131"/>
      <c r="AX32" s="1131"/>
      <c r="AY32" s="1131"/>
      <c r="AZ32" s="1131"/>
      <c r="BA32" s="1133"/>
      <c r="BB32" s="285"/>
    </row>
    <row r="33" spans="1:54" s="19" customFormat="1" ht="43.5" customHeight="1">
      <c r="A33" s="990" t="s">
        <v>59</v>
      </c>
      <c r="B33" s="970" t="s">
        <v>617</v>
      </c>
      <c r="C33" s="970" t="s">
        <v>617</v>
      </c>
      <c r="D33" s="970" t="s">
        <v>617</v>
      </c>
      <c r="E33" s="970"/>
      <c r="F33" s="965"/>
      <c r="G33" s="970"/>
      <c r="H33" s="970"/>
      <c r="I33" s="970"/>
      <c r="J33" s="970"/>
      <c r="K33" s="991">
        <v>13</v>
      </c>
      <c r="L33" s="970"/>
      <c r="M33" s="965"/>
      <c r="N33" s="965"/>
      <c r="O33" s="1144" t="s">
        <v>640</v>
      </c>
      <c r="P33" s="1145"/>
      <c r="Q33" s="1134" t="s">
        <v>77</v>
      </c>
      <c r="R33" s="1136" t="s">
        <v>70</v>
      </c>
      <c r="S33" s="1136" t="s">
        <v>70</v>
      </c>
      <c r="T33" s="969" t="s">
        <v>617</v>
      </c>
      <c r="U33" s="970"/>
      <c r="V33" s="965"/>
      <c r="W33" s="970"/>
      <c r="X33" s="970"/>
      <c r="Y33" s="970"/>
      <c r="Z33" s="991">
        <v>17</v>
      </c>
      <c r="AA33" s="970"/>
      <c r="AB33" s="970"/>
      <c r="AC33" s="1144" t="s">
        <v>641</v>
      </c>
      <c r="AD33" s="1145"/>
      <c r="AE33" s="1144" t="s">
        <v>642</v>
      </c>
      <c r="AF33" s="1145"/>
      <c r="AG33" s="958"/>
      <c r="AH33" s="969"/>
      <c r="AI33" s="956"/>
      <c r="AJ33" s="956"/>
      <c r="AK33" s="967"/>
      <c r="AL33" s="1142" t="s">
        <v>617</v>
      </c>
      <c r="AM33" s="958" t="s">
        <v>617</v>
      </c>
      <c r="AN33" s="969" t="s">
        <v>617</v>
      </c>
      <c r="AO33" s="1139" t="s">
        <v>643</v>
      </c>
      <c r="AP33" s="1140"/>
      <c r="AQ33" s="1141"/>
      <c r="AR33" s="1137" t="s">
        <v>77</v>
      </c>
      <c r="AS33" s="1136" t="s">
        <v>70</v>
      </c>
      <c r="AT33" s="1130" t="s">
        <v>70</v>
      </c>
      <c r="AU33" s="1130" t="s">
        <v>70</v>
      </c>
      <c r="AV33" s="1130" t="s">
        <v>70</v>
      </c>
      <c r="AW33" s="1130" t="s">
        <v>70</v>
      </c>
      <c r="AX33" s="1130" t="s">
        <v>70</v>
      </c>
      <c r="AY33" s="1130" t="s">
        <v>70</v>
      </c>
      <c r="AZ33" s="1130" t="s">
        <v>70</v>
      </c>
      <c r="BA33" s="1132" t="s">
        <v>70</v>
      </c>
      <c r="BB33" s="285"/>
    </row>
    <row r="34" spans="1:54" s="19" customFormat="1" ht="26.25" customHeight="1" thickBot="1">
      <c r="A34" s="982"/>
      <c r="B34" s="966"/>
      <c r="C34" s="966"/>
      <c r="D34" s="966"/>
      <c r="E34" s="966"/>
      <c r="F34" s="966"/>
      <c r="G34" s="966"/>
      <c r="H34" s="966"/>
      <c r="I34" s="966"/>
      <c r="J34" s="966"/>
      <c r="K34" s="984"/>
      <c r="L34" s="966"/>
      <c r="M34" s="966"/>
      <c r="N34" s="970"/>
      <c r="O34" s="715">
        <v>0</v>
      </c>
      <c r="P34" s="715">
        <v>0</v>
      </c>
      <c r="Q34" s="1146"/>
      <c r="R34" s="1131"/>
      <c r="S34" s="1131"/>
      <c r="T34" s="968"/>
      <c r="U34" s="966"/>
      <c r="V34" s="966"/>
      <c r="W34" s="966"/>
      <c r="X34" s="966"/>
      <c r="Y34" s="966"/>
      <c r="Z34" s="984"/>
      <c r="AA34" s="966"/>
      <c r="AB34" s="966"/>
      <c r="AC34" s="713">
        <v>0</v>
      </c>
      <c r="AD34" s="713">
        <v>0</v>
      </c>
      <c r="AE34" s="713">
        <v>0</v>
      </c>
      <c r="AF34" s="713">
        <v>0</v>
      </c>
      <c r="AG34" s="959"/>
      <c r="AH34" s="968"/>
      <c r="AI34" s="957"/>
      <c r="AJ34" s="957"/>
      <c r="AK34" s="968"/>
      <c r="AL34" s="1143"/>
      <c r="AM34" s="959"/>
      <c r="AN34" s="968"/>
      <c r="AO34" s="716">
        <v>8</v>
      </c>
      <c r="AP34" s="716">
        <v>8</v>
      </c>
      <c r="AQ34" s="717">
        <v>8</v>
      </c>
      <c r="AR34" s="1138"/>
      <c r="AS34" s="1131"/>
      <c r="AT34" s="1131"/>
      <c r="AU34" s="1131"/>
      <c r="AV34" s="1131"/>
      <c r="AW34" s="1131"/>
      <c r="AX34" s="1131"/>
      <c r="AY34" s="1131"/>
      <c r="AZ34" s="1131"/>
      <c r="BA34" s="1133"/>
      <c r="BB34" s="285"/>
    </row>
    <row r="35" spans="1:54" s="300" customFormat="1" ht="63" customHeight="1" thickBot="1">
      <c r="A35" s="309" t="s">
        <v>60</v>
      </c>
      <c r="B35" s="292"/>
      <c r="C35" s="292"/>
      <c r="D35" s="292"/>
      <c r="E35" s="292"/>
      <c r="F35" s="292"/>
      <c r="G35" s="292"/>
      <c r="H35" s="292"/>
      <c r="I35" s="315"/>
      <c r="J35" s="311"/>
      <c r="K35" s="316">
        <v>12</v>
      </c>
      <c r="L35" s="292"/>
      <c r="M35" s="292"/>
      <c r="N35" s="718" t="s">
        <v>644</v>
      </c>
      <c r="O35" s="718" t="s">
        <v>645</v>
      </c>
      <c r="P35" s="718" t="s">
        <v>646</v>
      </c>
      <c r="Q35" s="718" t="s">
        <v>647</v>
      </c>
      <c r="R35" s="1134" t="s">
        <v>77</v>
      </c>
      <c r="S35" s="1136" t="s">
        <v>70</v>
      </c>
      <c r="T35" s="1136" t="s">
        <v>70</v>
      </c>
      <c r="U35" s="292"/>
      <c r="V35" s="292"/>
      <c r="W35" s="292"/>
      <c r="X35" s="292"/>
      <c r="Y35" s="292"/>
      <c r="Z35" s="310">
        <v>9</v>
      </c>
      <c r="AA35" s="292"/>
      <c r="AB35" s="292"/>
      <c r="AC35" s="292"/>
      <c r="AD35" s="718" t="s">
        <v>644</v>
      </c>
      <c r="AE35" s="718" t="s">
        <v>648</v>
      </c>
      <c r="AF35" s="718" t="s">
        <v>649</v>
      </c>
      <c r="AG35" s="718" t="s">
        <v>650</v>
      </c>
      <c r="AH35" s="1137" t="s">
        <v>77</v>
      </c>
      <c r="AI35" s="719" t="s">
        <v>71</v>
      </c>
      <c r="AJ35" s="719" t="s">
        <v>71</v>
      </c>
      <c r="AK35" s="719" t="s">
        <v>71</v>
      </c>
      <c r="AL35" s="719" t="s">
        <v>71</v>
      </c>
      <c r="AM35" s="720" t="s">
        <v>381</v>
      </c>
      <c r="AN35" s="720" t="s">
        <v>381</v>
      </c>
      <c r="AO35" s="720" t="s">
        <v>381</v>
      </c>
      <c r="AP35" s="720" t="s">
        <v>381</v>
      </c>
      <c r="AQ35" s="721" t="s">
        <v>380</v>
      </c>
      <c r="AR35" s="721" t="s">
        <v>380</v>
      </c>
      <c r="AS35" s="292"/>
      <c r="AT35" s="292"/>
      <c r="AU35" s="292"/>
      <c r="AV35" s="292"/>
      <c r="AW35" s="292"/>
      <c r="AX35" s="292"/>
      <c r="AY35" s="292"/>
      <c r="AZ35" s="292"/>
      <c r="BA35" s="313"/>
      <c r="BB35" s="299"/>
    </row>
    <row r="36" spans="1:54" ht="6.75" customHeight="1" hidden="1">
      <c r="A36" s="294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1135"/>
      <c r="S36" s="1131"/>
      <c r="T36" s="1131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1138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82"/>
    </row>
    <row r="37" spans="1:54" ht="18" customHeight="1" hidden="1">
      <c r="A37" s="294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722"/>
      <c r="S37" s="722"/>
      <c r="T37" s="722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82"/>
    </row>
    <row r="38" spans="1:64" s="305" customFormat="1" ht="16.5" customHeight="1">
      <c r="A38" s="996" t="s">
        <v>382</v>
      </c>
      <c r="B38" s="996"/>
      <c r="C38" s="996"/>
      <c r="D38" s="996"/>
      <c r="E38" s="996"/>
      <c r="F38" s="996"/>
      <c r="G38" s="301"/>
      <c r="H38" s="995" t="s">
        <v>383</v>
      </c>
      <c r="I38" s="995"/>
      <c r="J38" s="995"/>
      <c r="K38" s="995"/>
      <c r="L38" s="995"/>
      <c r="M38" s="995"/>
      <c r="N38" s="995"/>
      <c r="O38" s="995"/>
      <c r="P38" s="995"/>
      <c r="Q38" s="995"/>
      <c r="R38" s="995"/>
      <c r="S38" s="995"/>
      <c r="T38" s="995"/>
      <c r="U38" s="995"/>
      <c r="V38" s="995"/>
      <c r="W38" s="303"/>
      <c r="X38" s="303"/>
      <c r="Y38" s="723" t="s">
        <v>384</v>
      </c>
      <c r="Z38" s="993" t="s">
        <v>385</v>
      </c>
      <c r="AA38" s="993"/>
      <c r="AB38" s="993"/>
      <c r="AC38" s="993"/>
      <c r="AD38" s="993"/>
      <c r="AE38" s="993"/>
      <c r="AF38" s="993"/>
      <c r="AG38" s="303"/>
      <c r="AH38" s="303"/>
      <c r="AI38" s="303"/>
      <c r="AJ38" s="303"/>
      <c r="AK38" s="303"/>
      <c r="AL38" s="303"/>
      <c r="AM38" s="303"/>
      <c r="AN38" s="303"/>
      <c r="AO38" s="304"/>
      <c r="AP38" s="303"/>
      <c r="AQ38" s="303"/>
      <c r="AR38" s="724" t="s">
        <v>381</v>
      </c>
      <c r="AS38" s="993" t="s">
        <v>393</v>
      </c>
      <c r="AT38" s="993"/>
      <c r="AU38" s="993"/>
      <c r="AV38" s="993"/>
      <c r="AW38" s="993"/>
      <c r="AX38" s="993"/>
      <c r="AY38" s="993"/>
      <c r="AZ38" s="993"/>
      <c r="BA38" s="993"/>
      <c r="BB38" s="993"/>
      <c r="BC38" s="993"/>
      <c r="BD38" s="993"/>
      <c r="BE38" s="993"/>
      <c r="BF38" s="993"/>
      <c r="BG38" s="993"/>
      <c r="BH38" s="993"/>
      <c r="BI38" s="993"/>
      <c r="BJ38" s="993"/>
      <c r="BK38" s="993"/>
      <c r="BL38" s="993"/>
    </row>
    <row r="39" spans="1:64" s="305" customFormat="1" ht="3.75" customHeight="1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4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2"/>
      <c r="BB39" s="302"/>
      <c r="BC39" s="303"/>
      <c r="BD39" s="302"/>
      <c r="BE39" s="302"/>
      <c r="BF39" s="303"/>
      <c r="BG39" s="302"/>
      <c r="BH39" s="302"/>
      <c r="BI39" s="303"/>
      <c r="BJ39" s="302"/>
      <c r="BK39" s="302"/>
      <c r="BL39" s="303"/>
    </row>
    <row r="40" spans="1:64" s="305" customFormat="1" ht="12" customHeight="1">
      <c r="A40" s="303"/>
      <c r="B40" s="303"/>
      <c r="C40" s="303"/>
      <c r="D40" s="303"/>
      <c r="E40" s="303"/>
      <c r="F40" s="303"/>
      <c r="G40" s="725" t="s">
        <v>77</v>
      </c>
      <c r="H40" s="995" t="s">
        <v>386</v>
      </c>
      <c r="I40" s="995"/>
      <c r="J40" s="995"/>
      <c r="K40" s="995"/>
      <c r="L40" s="995"/>
      <c r="M40" s="995"/>
      <c r="N40" s="995"/>
      <c r="O40" s="995"/>
      <c r="P40" s="995"/>
      <c r="Q40" s="995"/>
      <c r="R40" s="303"/>
      <c r="S40" s="303"/>
      <c r="T40" s="303"/>
      <c r="U40" s="302"/>
      <c r="V40" s="303"/>
      <c r="W40" s="303"/>
      <c r="X40" s="303"/>
      <c r="Y40" s="726" t="s">
        <v>387</v>
      </c>
      <c r="Z40" s="995" t="s">
        <v>388</v>
      </c>
      <c r="AA40" s="995"/>
      <c r="AB40" s="995"/>
      <c r="AC40" s="995"/>
      <c r="AD40" s="995"/>
      <c r="AE40" s="995"/>
      <c r="AF40" s="995"/>
      <c r="AG40" s="995"/>
      <c r="AH40" s="995"/>
      <c r="AI40" s="995"/>
      <c r="AJ40" s="995"/>
      <c r="AK40" s="995"/>
      <c r="AL40" s="995"/>
      <c r="AM40" s="995"/>
      <c r="AN40" s="995"/>
      <c r="AO40" s="995"/>
      <c r="AP40" s="995"/>
      <c r="AQ40" s="303"/>
      <c r="AR40" s="727" t="s">
        <v>380</v>
      </c>
      <c r="AS40" s="993" t="s">
        <v>389</v>
      </c>
      <c r="AT40" s="993"/>
      <c r="AU40" s="993"/>
      <c r="AV40" s="993"/>
      <c r="AW40" s="993"/>
      <c r="AX40" s="993"/>
      <c r="AY40" s="993"/>
      <c r="AZ40" s="993"/>
      <c r="BA40" s="993"/>
      <c r="BB40" s="993"/>
      <c r="BC40" s="993"/>
      <c r="BD40" s="993"/>
      <c r="BE40" s="993"/>
      <c r="BF40" s="993"/>
      <c r="BG40" s="302"/>
      <c r="BH40" s="302"/>
      <c r="BI40" s="303"/>
      <c r="BJ40" s="302"/>
      <c r="BK40" s="302"/>
      <c r="BL40" s="303"/>
    </row>
    <row r="41" spans="1:64" s="305" customFormat="1" ht="3.75" customHeight="1">
      <c r="A41" s="303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2"/>
      <c r="BB41" s="302"/>
      <c r="BC41" s="303"/>
      <c r="BD41" s="302"/>
      <c r="BE41" s="302"/>
      <c r="BF41" s="303"/>
      <c r="BG41" s="302"/>
      <c r="BH41" s="302"/>
      <c r="BI41" s="303"/>
      <c r="BJ41" s="302"/>
      <c r="BK41" s="302"/>
      <c r="BL41" s="303"/>
    </row>
    <row r="42" spans="1:64" s="305" customFormat="1" ht="12.75" customHeight="1">
      <c r="A42" s="303"/>
      <c r="B42" s="303"/>
      <c r="C42" s="303"/>
      <c r="D42" s="303"/>
      <c r="E42" s="303"/>
      <c r="F42" s="303"/>
      <c r="G42" s="728" t="s">
        <v>70</v>
      </c>
      <c r="H42" s="995" t="s">
        <v>390</v>
      </c>
      <c r="I42" s="995"/>
      <c r="J42" s="995"/>
      <c r="K42" s="995"/>
      <c r="L42" s="995"/>
      <c r="M42" s="995"/>
      <c r="N42" s="995"/>
      <c r="O42" s="995"/>
      <c r="P42" s="995"/>
      <c r="Q42" s="995"/>
      <c r="R42" s="303"/>
      <c r="S42" s="303"/>
      <c r="T42" s="303"/>
      <c r="U42" s="302"/>
      <c r="V42" s="303"/>
      <c r="W42" s="303"/>
      <c r="X42" s="303"/>
      <c r="Y42" s="729" t="s">
        <v>391</v>
      </c>
      <c r="Z42" s="995" t="s">
        <v>392</v>
      </c>
      <c r="AA42" s="995"/>
      <c r="AB42" s="995"/>
      <c r="AC42" s="995"/>
      <c r="AD42" s="995"/>
      <c r="AE42" s="995"/>
      <c r="AF42" s="995"/>
      <c r="AG42" s="995"/>
      <c r="AH42" s="995"/>
      <c r="AI42" s="995"/>
      <c r="AJ42" s="995"/>
      <c r="AK42" s="995"/>
      <c r="AL42" s="995"/>
      <c r="AM42" s="995"/>
      <c r="AN42" s="995"/>
      <c r="AO42" s="995"/>
      <c r="AP42" s="995"/>
      <c r="AQ42" s="303"/>
      <c r="AR42" s="301"/>
      <c r="AS42" s="995"/>
      <c r="AT42" s="995"/>
      <c r="AU42" s="995"/>
      <c r="AV42" s="995"/>
      <c r="AW42" s="995"/>
      <c r="AX42" s="995"/>
      <c r="AY42" s="995"/>
      <c r="AZ42" s="995"/>
      <c r="BA42" s="995"/>
      <c r="BB42" s="995"/>
      <c r="BC42" s="303"/>
      <c r="BD42" s="302"/>
      <c r="BE42" s="302"/>
      <c r="BF42" s="303"/>
      <c r="BG42" s="302"/>
      <c r="BH42" s="302"/>
      <c r="BI42" s="303"/>
      <c r="BJ42" s="302"/>
      <c r="BK42" s="302"/>
      <c r="BL42" s="303"/>
    </row>
    <row r="43" spans="1:64" s="305" customFormat="1" ht="12.75" customHeight="1">
      <c r="A43" s="303"/>
      <c r="B43" s="303"/>
      <c r="C43" s="303"/>
      <c r="D43" s="303"/>
      <c r="E43" s="303"/>
      <c r="F43" s="303"/>
      <c r="G43" s="306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3"/>
      <c r="S43" s="303"/>
      <c r="T43" s="303"/>
      <c r="U43" s="302"/>
      <c r="V43" s="303"/>
      <c r="W43" s="303"/>
      <c r="X43" s="303"/>
      <c r="Y43" s="306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3"/>
      <c r="AR43" s="306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3"/>
      <c r="BD43" s="302"/>
      <c r="BE43" s="302"/>
      <c r="BF43" s="303"/>
      <c r="BG43" s="302"/>
      <c r="BH43" s="302"/>
      <c r="BI43" s="303"/>
      <c r="BJ43" s="302"/>
      <c r="BK43" s="302"/>
      <c r="BL43" s="303"/>
    </row>
    <row r="44" spans="1:64" s="305" customFormat="1" ht="12.75" customHeight="1">
      <c r="A44" s="303"/>
      <c r="B44" s="303"/>
      <c r="C44" s="303"/>
      <c r="D44" s="303"/>
      <c r="E44" s="303"/>
      <c r="F44" s="303"/>
      <c r="G44" s="306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3"/>
      <c r="S44" s="303"/>
      <c r="T44" s="303"/>
      <c r="U44" s="302"/>
      <c r="V44" s="303"/>
      <c r="W44" s="303"/>
      <c r="X44" s="303"/>
      <c r="Y44" s="306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3"/>
      <c r="AR44" s="306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3"/>
      <c r="BD44" s="302"/>
      <c r="BE44" s="302"/>
      <c r="BF44" s="303"/>
      <c r="BG44" s="302"/>
      <c r="BH44" s="302"/>
      <c r="BI44" s="303"/>
      <c r="BJ44" s="302"/>
      <c r="BK44" s="302"/>
      <c r="BL44" s="303"/>
    </row>
    <row r="45" spans="1:57" s="19" customFormat="1" ht="21.75" customHeight="1">
      <c r="A45" s="971" t="s">
        <v>402</v>
      </c>
      <c r="B45" s="971"/>
      <c r="C45" s="971"/>
      <c r="D45" s="971"/>
      <c r="E45" s="971"/>
      <c r="F45" s="971"/>
      <c r="G45" s="971"/>
      <c r="H45" s="971"/>
      <c r="I45" s="971"/>
      <c r="J45" s="971"/>
      <c r="K45" s="971"/>
      <c r="L45" s="971"/>
      <c r="M45" s="971"/>
      <c r="N45" s="971"/>
      <c r="O45" s="971"/>
      <c r="P45" s="971"/>
      <c r="Q45" s="971"/>
      <c r="R45" s="971"/>
      <c r="S45" s="971"/>
      <c r="T45" s="971"/>
      <c r="U45" s="971"/>
      <c r="V45" s="971"/>
      <c r="W45" s="971"/>
      <c r="X45" s="971"/>
      <c r="Y45" s="971"/>
      <c r="Z45" s="971"/>
      <c r="AA45" s="971"/>
      <c r="AB45" s="971"/>
      <c r="AC45" s="971"/>
      <c r="AD45" s="971"/>
      <c r="AE45" s="971"/>
      <c r="AF45" s="971"/>
      <c r="AG45" s="971"/>
      <c r="AH45" s="971"/>
      <c r="AI45" s="971"/>
      <c r="AJ45" s="971"/>
      <c r="AK45" s="971"/>
      <c r="AL45" s="971"/>
      <c r="AM45" s="971"/>
      <c r="AN45" s="971"/>
      <c r="AO45" s="971"/>
      <c r="AP45" s="971"/>
      <c r="AQ45" s="971"/>
      <c r="AR45" s="971"/>
      <c r="AS45" s="971"/>
      <c r="AT45" s="971"/>
      <c r="AU45" s="971"/>
      <c r="AV45" s="971"/>
      <c r="AW45" s="971"/>
      <c r="AX45" s="971"/>
      <c r="AY45" s="971"/>
      <c r="AZ45" s="971"/>
      <c r="BA45" s="971"/>
      <c r="BB45" s="285"/>
      <c r="BC45" s="34"/>
      <c r="BD45" s="34"/>
      <c r="BE45" s="34"/>
    </row>
    <row r="46" spans="1:57" s="19" customFormat="1" ht="21.75" customHeight="1" thickBot="1">
      <c r="A46" s="319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285"/>
      <c r="BC46" s="34"/>
      <c r="BD46" s="34"/>
      <c r="BE46" s="34"/>
    </row>
    <row r="47" spans="1:73" s="331" customFormat="1" ht="21.75" customHeight="1" thickBot="1">
      <c r="A47" s="1122" t="s">
        <v>476</v>
      </c>
      <c r="B47" s="1123"/>
      <c r="C47" s="1122" t="s">
        <v>401</v>
      </c>
      <c r="D47" s="1128"/>
      <c r="E47" s="1128"/>
      <c r="F47" s="1128"/>
      <c r="G47" s="1128"/>
      <c r="H47" s="1128"/>
      <c r="I47" s="1128"/>
      <c r="J47" s="1128"/>
      <c r="K47" s="1128"/>
      <c r="L47" s="1128"/>
      <c r="M47" s="1128"/>
      <c r="N47" s="1128"/>
      <c r="O47" s="1128"/>
      <c r="P47" s="1128"/>
      <c r="Q47" s="1128"/>
      <c r="R47" s="1128"/>
      <c r="S47" s="1128"/>
      <c r="T47" s="1123"/>
      <c r="U47" s="1122" t="s">
        <v>395</v>
      </c>
      <c r="V47" s="1128"/>
      <c r="W47" s="1128"/>
      <c r="X47" s="1128"/>
      <c r="Y47" s="1128"/>
      <c r="Z47" s="1128"/>
      <c r="AA47" s="1128"/>
      <c r="AB47" s="1128"/>
      <c r="AC47" s="1123"/>
      <c r="AD47" s="1095" t="s">
        <v>483</v>
      </c>
      <c r="AE47" s="1096"/>
      <c r="AF47" s="1096"/>
      <c r="AG47" s="1096"/>
      <c r="AH47" s="1096"/>
      <c r="AI47" s="1096"/>
      <c r="AJ47" s="1096"/>
      <c r="AK47" s="1096"/>
      <c r="AL47" s="1096"/>
      <c r="AM47" s="1096"/>
      <c r="AN47" s="1096"/>
      <c r="AO47" s="1096"/>
      <c r="AP47" s="1096"/>
      <c r="AQ47" s="1096"/>
      <c r="AR47" s="1096"/>
      <c r="AS47" s="1096"/>
      <c r="AT47" s="1096"/>
      <c r="AU47" s="1096"/>
      <c r="AV47" s="1096"/>
      <c r="AW47" s="1096"/>
      <c r="AX47" s="1096"/>
      <c r="AY47" s="1096"/>
      <c r="AZ47" s="1096"/>
      <c r="BA47" s="1096"/>
      <c r="BB47" s="1096"/>
      <c r="BC47" s="1096"/>
      <c r="BD47" s="1096"/>
      <c r="BE47" s="1097"/>
      <c r="BF47" s="1090" t="s">
        <v>373</v>
      </c>
      <c r="BG47" s="1091"/>
      <c r="BH47" s="1091"/>
      <c r="BI47" s="1091"/>
      <c r="BJ47" s="1091"/>
      <c r="BK47" s="1092"/>
      <c r="BL47" s="1098" t="s">
        <v>295</v>
      </c>
      <c r="BM47" s="1099"/>
      <c r="BN47" s="1100"/>
      <c r="BO47" s="1098" t="s">
        <v>288</v>
      </c>
      <c r="BP47" s="1099"/>
      <c r="BQ47" s="1100"/>
      <c r="BR47" s="730"/>
      <c r="BS47" s="730"/>
      <c r="BT47" s="730"/>
      <c r="BU47" s="730"/>
    </row>
    <row r="48" spans="1:73" s="331" customFormat="1" ht="30.75" customHeight="1" thickBot="1">
      <c r="A48" s="1124"/>
      <c r="B48" s="1125"/>
      <c r="C48" s="1126"/>
      <c r="D48" s="1129"/>
      <c r="E48" s="1129"/>
      <c r="F48" s="1129"/>
      <c r="G48" s="1129"/>
      <c r="H48" s="1129"/>
      <c r="I48" s="1129"/>
      <c r="J48" s="1129"/>
      <c r="K48" s="1129"/>
      <c r="L48" s="1129"/>
      <c r="M48" s="1129"/>
      <c r="N48" s="1129"/>
      <c r="O48" s="1129"/>
      <c r="P48" s="1129"/>
      <c r="Q48" s="1129"/>
      <c r="R48" s="1129"/>
      <c r="S48" s="1129"/>
      <c r="T48" s="1127"/>
      <c r="U48" s="1126"/>
      <c r="V48" s="1129"/>
      <c r="W48" s="1129"/>
      <c r="X48" s="1129"/>
      <c r="Y48" s="1129"/>
      <c r="Z48" s="1129"/>
      <c r="AA48" s="1129"/>
      <c r="AB48" s="1129"/>
      <c r="AC48" s="1127"/>
      <c r="AD48" s="1095" t="s">
        <v>400</v>
      </c>
      <c r="AE48" s="1096"/>
      <c r="AF48" s="1096"/>
      <c r="AG48" s="1096"/>
      <c r="AH48" s="1096"/>
      <c r="AI48" s="1096"/>
      <c r="AJ48" s="1096"/>
      <c r="AK48" s="1096"/>
      <c r="AL48" s="1107"/>
      <c r="AM48" s="1108" t="s">
        <v>484</v>
      </c>
      <c r="AN48" s="1109"/>
      <c r="AO48" s="1109"/>
      <c r="AP48" s="1109"/>
      <c r="AQ48" s="1109"/>
      <c r="AR48" s="1109"/>
      <c r="AS48" s="1109"/>
      <c r="AT48" s="1109"/>
      <c r="AU48" s="1110"/>
      <c r="AV48" s="1111" t="s">
        <v>485</v>
      </c>
      <c r="AW48" s="1109"/>
      <c r="AX48" s="1109"/>
      <c r="AY48" s="1109"/>
      <c r="AZ48" s="1109"/>
      <c r="BA48" s="1109"/>
      <c r="BB48" s="1109"/>
      <c r="BC48" s="1109"/>
      <c r="BD48" s="1109"/>
      <c r="BE48" s="1110"/>
      <c r="BF48" s="1112" t="s">
        <v>486</v>
      </c>
      <c r="BG48" s="1113"/>
      <c r="BH48" s="1114"/>
      <c r="BI48" s="1118" t="s">
        <v>487</v>
      </c>
      <c r="BJ48" s="1119"/>
      <c r="BK48" s="1120"/>
      <c r="BL48" s="1101"/>
      <c r="BM48" s="1102"/>
      <c r="BN48" s="1103"/>
      <c r="BO48" s="1101"/>
      <c r="BP48" s="1102"/>
      <c r="BQ48" s="1103"/>
      <c r="BR48" s="730"/>
      <c r="BS48" s="730"/>
      <c r="BT48" s="730"/>
      <c r="BU48" s="730"/>
    </row>
    <row r="49" spans="1:73" s="331" customFormat="1" ht="21.75" customHeight="1" thickBot="1">
      <c r="A49" s="1124"/>
      <c r="B49" s="1125"/>
      <c r="C49" s="1095" t="s">
        <v>288</v>
      </c>
      <c r="D49" s="1096"/>
      <c r="E49" s="1096"/>
      <c r="F49" s="1096"/>
      <c r="G49" s="1096"/>
      <c r="H49" s="1097"/>
      <c r="I49" s="1083" t="s">
        <v>479</v>
      </c>
      <c r="J49" s="1084"/>
      <c r="K49" s="1084"/>
      <c r="L49" s="1084"/>
      <c r="M49" s="1084"/>
      <c r="N49" s="1093"/>
      <c r="O49" s="1095" t="s">
        <v>480</v>
      </c>
      <c r="P49" s="1096"/>
      <c r="Q49" s="1096"/>
      <c r="R49" s="1096"/>
      <c r="S49" s="1096"/>
      <c r="T49" s="1097"/>
      <c r="U49" s="1095" t="s">
        <v>288</v>
      </c>
      <c r="V49" s="1096"/>
      <c r="W49" s="1097"/>
      <c r="X49" s="1095" t="s">
        <v>481</v>
      </c>
      <c r="Y49" s="1096"/>
      <c r="Z49" s="1097"/>
      <c r="AA49" s="1083" t="s">
        <v>482</v>
      </c>
      <c r="AB49" s="1084"/>
      <c r="AC49" s="1085"/>
      <c r="AD49" s="1095" t="s">
        <v>288</v>
      </c>
      <c r="AE49" s="1096"/>
      <c r="AF49" s="1097"/>
      <c r="AG49" s="1095" t="s">
        <v>481</v>
      </c>
      <c r="AH49" s="1096"/>
      <c r="AI49" s="1097"/>
      <c r="AJ49" s="1083" t="s">
        <v>482</v>
      </c>
      <c r="AK49" s="1084"/>
      <c r="AL49" s="1093"/>
      <c r="AM49" s="1095" t="s">
        <v>288</v>
      </c>
      <c r="AN49" s="1096"/>
      <c r="AO49" s="1097"/>
      <c r="AP49" s="1095" t="s">
        <v>481</v>
      </c>
      <c r="AQ49" s="1096"/>
      <c r="AR49" s="1097"/>
      <c r="AS49" s="1083" t="s">
        <v>482</v>
      </c>
      <c r="AT49" s="1084"/>
      <c r="AU49" s="1085"/>
      <c r="AV49" s="1095" t="s">
        <v>288</v>
      </c>
      <c r="AW49" s="1096"/>
      <c r="AX49" s="1097"/>
      <c r="AY49" s="1095" t="s">
        <v>481</v>
      </c>
      <c r="AZ49" s="1096"/>
      <c r="BA49" s="1097"/>
      <c r="BB49" s="1083" t="s">
        <v>482</v>
      </c>
      <c r="BC49" s="1084"/>
      <c r="BD49" s="1084"/>
      <c r="BE49" s="1085"/>
      <c r="BF49" s="1115"/>
      <c r="BG49" s="1116"/>
      <c r="BH49" s="1117"/>
      <c r="BI49" s="1121"/>
      <c r="BJ49" s="1116"/>
      <c r="BK49" s="1117"/>
      <c r="BL49" s="1104"/>
      <c r="BM49" s="1105"/>
      <c r="BN49" s="1106"/>
      <c r="BO49" s="1104"/>
      <c r="BP49" s="1105"/>
      <c r="BQ49" s="1106"/>
      <c r="BR49" s="730"/>
      <c r="BS49" s="730"/>
      <c r="BT49" s="730"/>
      <c r="BU49" s="730"/>
    </row>
    <row r="50" spans="1:73" s="331" customFormat="1" ht="21.75" customHeight="1" thickBot="1">
      <c r="A50" s="1126"/>
      <c r="B50" s="1127"/>
      <c r="C50" s="1095" t="s">
        <v>477</v>
      </c>
      <c r="D50" s="1096"/>
      <c r="E50" s="1097"/>
      <c r="F50" s="1083" t="s">
        <v>478</v>
      </c>
      <c r="G50" s="1084"/>
      <c r="H50" s="1085"/>
      <c r="I50" s="1095" t="s">
        <v>477</v>
      </c>
      <c r="J50" s="1096"/>
      <c r="K50" s="1097"/>
      <c r="L50" s="1083" t="s">
        <v>478</v>
      </c>
      <c r="M50" s="1084"/>
      <c r="N50" s="1093"/>
      <c r="O50" s="1095" t="s">
        <v>477</v>
      </c>
      <c r="P50" s="1096"/>
      <c r="Q50" s="1097"/>
      <c r="R50" s="1083" t="s">
        <v>478</v>
      </c>
      <c r="S50" s="1084"/>
      <c r="T50" s="1085"/>
      <c r="U50" s="1094" t="s">
        <v>477</v>
      </c>
      <c r="V50" s="1084"/>
      <c r="W50" s="1085"/>
      <c r="X50" s="1094" t="s">
        <v>477</v>
      </c>
      <c r="Y50" s="1084"/>
      <c r="Z50" s="1085"/>
      <c r="AA50" s="1083" t="s">
        <v>477</v>
      </c>
      <c r="AB50" s="1084"/>
      <c r="AC50" s="1085"/>
      <c r="AD50" s="1094" t="s">
        <v>477</v>
      </c>
      <c r="AE50" s="1084"/>
      <c r="AF50" s="1085"/>
      <c r="AG50" s="1094" t="s">
        <v>477</v>
      </c>
      <c r="AH50" s="1084"/>
      <c r="AI50" s="1085"/>
      <c r="AJ50" s="1083" t="s">
        <v>477</v>
      </c>
      <c r="AK50" s="1084"/>
      <c r="AL50" s="1093"/>
      <c r="AM50" s="1094" t="s">
        <v>477</v>
      </c>
      <c r="AN50" s="1084"/>
      <c r="AO50" s="1085"/>
      <c r="AP50" s="1094" t="s">
        <v>477</v>
      </c>
      <c r="AQ50" s="1084"/>
      <c r="AR50" s="1085"/>
      <c r="AS50" s="1083" t="s">
        <v>477</v>
      </c>
      <c r="AT50" s="1084"/>
      <c r="AU50" s="1085"/>
      <c r="AV50" s="1094" t="s">
        <v>477</v>
      </c>
      <c r="AW50" s="1084"/>
      <c r="AX50" s="1085"/>
      <c r="AY50" s="1094" t="s">
        <v>477</v>
      </c>
      <c r="AZ50" s="1084"/>
      <c r="BA50" s="1085"/>
      <c r="BB50" s="1083" t="s">
        <v>477</v>
      </c>
      <c r="BC50" s="1084"/>
      <c r="BD50" s="1084"/>
      <c r="BE50" s="1085"/>
      <c r="BF50" s="1086" t="s">
        <v>477</v>
      </c>
      <c r="BG50" s="1087"/>
      <c r="BH50" s="1088"/>
      <c r="BI50" s="1089" t="s">
        <v>477</v>
      </c>
      <c r="BJ50" s="1087"/>
      <c r="BK50" s="1088"/>
      <c r="BL50" s="1086" t="s">
        <v>477</v>
      </c>
      <c r="BM50" s="1087"/>
      <c r="BN50" s="1088"/>
      <c r="BO50" s="1090" t="s">
        <v>477</v>
      </c>
      <c r="BP50" s="1091"/>
      <c r="BQ50" s="1092"/>
      <c r="BR50" s="730"/>
      <c r="BS50" s="730"/>
      <c r="BT50" s="730"/>
      <c r="BU50" s="730"/>
    </row>
    <row r="51" spans="1:73" s="19" customFormat="1" ht="21.75" customHeight="1">
      <c r="A51" s="1077" t="s">
        <v>488</v>
      </c>
      <c r="B51" s="1079"/>
      <c r="C51" s="1077">
        <f>K30+Z30</f>
        <v>39</v>
      </c>
      <c r="D51" s="1078"/>
      <c r="E51" s="1079"/>
      <c r="F51" s="1078" t="s">
        <v>529</v>
      </c>
      <c r="G51" s="1078"/>
      <c r="H51" s="1079"/>
      <c r="I51" s="1077">
        <f>K30</f>
        <v>16</v>
      </c>
      <c r="J51" s="1078"/>
      <c r="K51" s="1079"/>
      <c r="L51" s="1078" t="s">
        <v>651</v>
      </c>
      <c r="M51" s="1078"/>
      <c r="N51" s="1078"/>
      <c r="O51" s="1077">
        <f>Z30</f>
        <v>23</v>
      </c>
      <c r="P51" s="1078"/>
      <c r="Q51" s="1079"/>
      <c r="R51" s="1078" t="s">
        <v>652</v>
      </c>
      <c r="S51" s="1078"/>
      <c r="T51" s="1079"/>
      <c r="U51" s="1077">
        <f>X51+AA51</f>
        <v>2</v>
      </c>
      <c r="V51" s="1078"/>
      <c r="W51" s="1079"/>
      <c r="X51" s="1077">
        <v>1</v>
      </c>
      <c r="Y51" s="1078"/>
      <c r="Z51" s="1079"/>
      <c r="AA51" s="1078">
        <v>1</v>
      </c>
      <c r="AB51" s="1078"/>
      <c r="AC51" s="1079"/>
      <c r="AD51" s="1077"/>
      <c r="AE51" s="1078"/>
      <c r="AF51" s="1079"/>
      <c r="AG51" s="1077"/>
      <c r="AH51" s="1078"/>
      <c r="AI51" s="1079"/>
      <c r="AJ51" s="1078"/>
      <c r="AK51" s="1078"/>
      <c r="AL51" s="1078"/>
      <c r="AM51" s="1077"/>
      <c r="AN51" s="1078"/>
      <c r="AO51" s="1079"/>
      <c r="AP51" s="1077"/>
      <c r="AQ51" s="1078"/>
      <c r="AR51" s="1079"/>
      <c r="AS51" s="1078"/>
      <c r="AT51" s="1078"/>
      <c r="AU51" s="1079"/>
      <c r="AV51" s="1077"/>
      <c r="AW51" s="1078"/>
      <c r="AX51" s="1079"/>
      <c r="AY51" s="1077"/>
      <c r="AZ51" s="1078"/>
      <c r="BA51" s="1079"/>
      <c r="BB51" s="1078"/>
      <c r="BC51" s="1078"/>
      <c r="BD51" s="1078"/>
      <c r="BE51" s="1079"/>
      <c r="BF51" s="1080"/>
      <c r="BG51" s="1081"/>
      <c r="BH51" s="1082"/>
      <c r="BI51" s="1081"/>
      <c r="BJ51" s="1081"/>
      <c r="BK51" s="1082"/>
      <c r="BL51" s="1080">
        <v>11</v>
      </c>
      <c r="BM51" s="1081"/>
      <c r="BN51" s="1082"/>
      <c r="BO51" s="1080">
        <f>C51+U51+BL51</f>
        <v>52</v>
      </c>
      <c r="BP51" s="1081"/>
      <c r="BQ51" s="1082"/>
      <c r="BR51" s="731"/>
      <c r="BS51" s="731"/>
      <c r="BT51" s="731"/>
      <c r="BU51" s="731"/>
    </row>
    <row r="52" spans="1:69" s="19" customFormat="1" ht="21.75" customHeight="1">
      <c r="A52" s="1042" t="s">
        <v>489</v>
      </c>
      <c r="B52" s="1043"/>
      <c r="C52" s="1042">
        <f>K31+Z31</f>
        <v>33</v>
      </c>
      <c r="D52" s="1045"/>
      <c r="E52" s="1043"/>
      <c r="F52" s="1046" t="s">
        <v>653</v>
      </c>
      <c r="G52" s="1046"/>
      <c r="H52" s="1047"/>
      <c r="I52" s="1042">
        <f>K31</f>
        <v>16</v>
      </c>
      <c r="J52" s="1045"/>
      <c r="K52" s="1043"/>
      <c r="L52" s="1045" t="s">
        <v>491</v>
      </c>
      <c r="M52" s="1045"/>
      <c r="N52" s="1045"/>
      <c r="O52" s="1042">
        <f>Z31</f>
        <v>17</v>
      </c>
      <c r="P52" s="1045"/>
      <c r="Q52" s="1043"/>
      <c r="R52" s="1046" t="s">
        <v>528</v>
      </c>
      <c r="S52" s="1046"/>
      <c r="T52" s="1047"/>
      <c r="U52" s="1042">
        <f>X52+AA52</f>
        <v>1</v>
      </c>
      <c r="V52" s="1045"/>
      <c r="W52" s="1043"/>
      <c r="X52" s="1042"/>
      <c r="Y52" s="1045"/>
      <c r="Z52" s="1043"/>
      <c r="AA52" s="1045">
        <v>1</v>
      </c>
      <c r="AB52" s="1045"/>
      <c r="AC52" s="1043"/>
      <c r="AD52" s="1042">
        <v>5</v>
      </c>
      <c r="AE52" s="1045"/>
      <c r="AF52" s="1043"/>
      <c r="AG52" s="1042"/>
      <c r="AH52" s="1045"/>
      <c r="AI52" s="1043"/>
      <c r="AJ52" s="1045">
        <v>5</v>
      </c>
      <c r="AK52" s="1045"/>
      <c r="AL52" s="1045"/>
      <c r="AM52" s="1042"/>
      <c r="AN52" s="1045"/>
      <c r="AO52" s="1043"/>
      <c r="AP52" s="1042"/>
      <c r="AQ52" s="1045"/>
      <c r="AR52" s="1043"/>
      <c r="AS52" s="1045"/>
      <c r="AT52" s="1045"/>
      <c r="AU52" s="1043"/>
      <c r="AV52" s="1042"/>
      <c r="AW52" s="1045"/>
      <c r="AX52" s="1043"/>
      <c r="AY52" s="1042"/>
      <c r="AZ52" s="1045"/>
      <c r="BA52" s="1043"/>
      <c r="BB52" s="1045"/>
      <c r="BC52" s="1045"/>
      <c r="BD52" s="1045"/>
      <c r="BE52" s="1043"/>
      <c r="BF52" s="1042"/>
      <c r="BG52" s="1045"/>
      <c r="BH52" s="1043"/>
      <c r="BI52" s="1045"/>
      <c r="BJ52" s="1045"/>
      <c r="BK52" s="1043"/>
      <c r="BL52" s="1042">
        <v>10</v>
      </c>
      <c r="BM52" s="1045"/>
      <c r="BN52" s="1043"/>
      <c r="BO52" s="1042">
        <f>C52+U52+AD52+BL52+AM52</f>
        <v>49</v>
      </c>
      <c r="BP52" s="1045"/>
      <c r="BQ52" s="1043"/>
    </row>
    <row r="53" spans="1:69" s="19" customFormat="1" ht="21.75" customHeight="1">
      <c r="A53" s="1042" t="s">
        <v>380</v>
      </c>
      <c r="B53" s="1043"/>
      <c r="C53" s="1042">
        <f>K33+Z33</f>
        <v>30</v>
      </c>
      <c r="D53" s="1045"/>
      <c r="E53" s="1043"/>
      <c r="F53" s="1045" t="s">
        <v>654</v>
      </c>
      <c r="G53" s="1045"/>
      <c r="H53" s="1043"/>
      <c r="I53" s="1042">
        <f>K33</f>
        <v>13</v>
      </c>
      <c r="J53" s="1045"/>
      <c r="K53" s="1043"/>
      <c r="L53" s="1046" t="s">
        <v>655</v>
      </c>
      <c r="M53" s="1046"/>
      <c r="N53" s="1046"/>
      <c r="O53" s="1042">
        <f>Z33</f>
        <v>17</v>
      </c>
      <c r="P53" s="1045"/>
      <c r="Q53" s="1043"/>
      <c r="R53" s="1046" t="s">
        <v>656</v>
      </c>
      <c r="S53" s="1046"/>
      <c r="T53" s="1047"/>
      <c r="U53" s="1042">
        <f>X53+AA53</f>
        <v>2</v>
      </c>
      <c r="V53" s="1045"/>
      <c r="W53" s="1043"/>
      <c r="X53" s="1042">
        <v>1</v>
      </c>
      <c r="Y53" s="1045"/>
      <c r="Z53" s="1043"/>
      <c r="AA53" s="1045">
        <v>1</v>
      </c>
      <c r="AB53" s="1045"/>
      <c r="AC53" s="1043"/>
      <c r="AD53" s="1042">
        <v>6</v>
      </c>
      <c r="AE53" s="1045"/>
      <c r="AF53" s="1043"/>
      <c r="AG53" s="1042">
        <v>2</v>
      </c>
      <c r="AH53" s="1045"/>
      <c r="AI53" s="1043"/>
      <c r="AJ53" s="1045">
        <v>4</v>
      </c>
      <c r="AK53" s="1045"/>
      <c r="AL53" s="1045"/>
      <c r="AM53" s="1042">
        <f>AP53+AS53</f>
        <v>3</v>
      </c>
      <c r="AN53" s="1045"/>
      <c r="AO53" s="1043"/>
      <c r="AP53" s="1042"/>
      <c r="AQ53" s="1045"/>
      <c r="AR53" s="1043"/>
      <c r="AS53" s="1045">
        <v>3</v>
      </c>
      <c r="AT53" s="1045"/>
      <c r="AU53" s="1043"/>
      <c r="AV53" s="1042"/>
      <c r="AW53" s="1045"/>
      <c r="AX53" s="1043"/>
      <c r="AY53" s="1042"/>
      <c r="AZ53" s="1045"/>
      <c r="BA53" s="1043"/>
      <c r="BB53" s="1045"/>
      <c r="BC53" s="1045"/>
      <c r="BD53" s="1045"/>
      <c r="BE53" s="1043"/>
      <c r="BF53" s="1042"/>
      <c r="BG53" s="1045"/>
      <c r="BH53" s="1043"/>
      <c r="BI53" s="1045"/>
      <c r="BJ53" s="1045"/>
      <c r="BK53" s="1043"/>
      <c r="BL53" s="1042">
        <v>11</v>
      </c>
      <c r="BM53" s="1045"/>
      <c r="BN53" s="1043"/>
      <c r="BO53" s="1042">
        <f>C53+U53+AD53+AM53+BL53</f>
        <v>52</v>
      </c>
      <c r="BP53" s="1045"/>
      <c r="BQ53" s="1043"/>
    </row>
    <row r="54" spans="1:69" s="19" customFormat="1" ht="21.75" customHeight="1">
      <c r="A54" s="1042" t="s">
        <v>490</v>
      </c>
      <c r="B54" s="1043"/>
      <c r="C54" s="1042">
        <f>K35+Z35</f>
        <v>21</v>
      </c>
      <c r="D54" s="1045"/>
      <c r="E54" s="1043"/>
      <c r="F54" s="1045" t="s">
        <v>657</v>
      </c>
      <c r="G54" s="1045"/>
      <c r="H54" s="1043"/>
      <c r="I54" s="1042">
        <f>K35</f>
        <v>12</v>
      </c>
      <c r="J54" s="1045"/>
      <c r="K54" s="1043"/>
      <c r="L54" s="1045" t="s">
        <v>658</v>
      </c>
      <c r="M54" s="1045"/>
      <c r="N54" s="1045"/>
      <c r="O54" s="1042">
        <f>Z35</f>
        <v>9</v>
      </c>
      <c r="P54" s="1045"/>
      <c r="Q54" s="1043"/>
      <c r="R54" s="1045" t="s">
        <v>492</v>
      </c>
      <c r="S54" s="1045"/>
      <c r="T54" s="1043"/>
      <c r="U54" s="1042">
        <f>X54+AA54</f>
        <v>2</v>
      </c>
      <c r="V54" s="1045"/>
      <c r="W54" s="1043"/>
      <c r="X54" s="1042">
        <v>1</v>
      </c>
      <c r="Y54" s="1045"/>
      <c r="Z54" s="1043"/>
      <c r="AA54" s="1045">
        <v>1</v>
      </c>
      <c r="AB54" s="1045"/>
      <c r="AC54" s="1043"/>
      <c r="AD54" s="1042"/>
      <c r="AE54" s="1045"/>
      <c r="AF54" s="1043"/>
      <c r="AG54" s="1042"/>
      <c r="AH54" s="1045"/>
      <c r="AI54" s="1043"/>
      <c r="AJ54" s="1045"/>
      <c r="AK54" s="1045"/>
      <c r="AL54" s="1045"/>
      <c r="AM54" s="1042">
        <f>AP54+AS54</f>
        <v>8</v>
      </c>
      <c r="AN54" s="1045"/>
      <c r="AO54" s="1043"/>
      <c r="AP54" s="1042">
        <v>4</v>
      </c>
      <c r="AQ54" s="1045"/>
      <c r="AR54" s="1043"/>
      <c r="AS54" s="1045">
        <v>4</v>
      </c>
      <c r="AT54" s="1045"/>
      <c r="AU54" s="1043"/>
      <c r="AV54" s="1042">
        <f>AY54+BB54</f>
        <v>4</v>
      </c>
      <c r="AW54" s="1045"/>
      <c r="AX54" s="1043"/>
      <c r="AY54" s="1042"/>
      <c r="AZ54" s="1045"/>
      <c r="BA54" s="1043"/>
      <c r="BB54" s="1045">
        <v>4</v>
      </c>
      <c r="BC54" s="1045"/>
      <c r="BD54" s="1045"/>
      <c r="BE54" s="1043"/>
      <c r="BF54" s="1042">
        <v>4</v>
      </c>
      <c r="BG54" s="1045"/>
      <c r="BH54" s="1043"/>
      <c r="BI54" s="1045">
        <v>2</v>
      </c>
      <c r="BJ54" s="1045"/>
      <c r="BK54" s="1043"/>
      <c r="BL54" s="1042">
        <v>2</v>
      </c>
      <c r="BM54" s="1045"/>
      <c r="BN54" s="1043"/>
      <c r="BO54" s="1042">
        <f>C54+U54+AM54+AV54+BF54+BI54+BL54+AD54</f>
        <v>43</v>
      </c>
      <c r="BP54" s="1045"/>
      <c r="BQ54" s="1043"/>
    </row>
    <row r="55" spans="1:69" s="330" customFormat="1" ht="21.75" customHeight="1" thickBot="1">
      <c r="A55" s="1048" t="s">
        <v>288</v>
      </c>
      <c r="B55" s="1049"/>
      <c r="C55" s="1048">
        <f>SUM(C51:C54)</f>
        <v>123</v>
      </c>
      <c r="D55" s="1050"/>
      <c r="E55" s="1049"/>
      <c r="F55" s="1050" t="s">
        <v>659</v>
      </c>
      <c r="G55" s="1050"/>
      <c r="H55" s="1049"/>
      <c r="I55" s="1048">
        <v>57</v>
      </c>
      <c r="J55" s="1050"/>
      <c r="K55" s="1049"/>
      <c r="L55" s="1050" t="s">
        <v>660</v>
      </c>
      <c r="M55" s="1050"/>
      <c r="N55" s="1050"/>
      <c r="O55" s="1048">
        <v>66</v>
      </c>
      <c r="P55" s="1050"/>
      <c r="Q55" s="1049"/>
      <c r="R55" s="1050" t="s">
        <v>661</v>
      </c>
      <c r="S55" s="1050"/>
      <c r="T55" s="1049"/>
      <c r="U55" s="1048">
        <f>SUM(U51:U54)</f>
        <v>7</v>
      </c>
      <c r="V55" s="1050"/>
      <c r="W55" s="1049"/>
      <c r="X55" s="1048"/>
      <c r="Y55" s="1050"/>
      <c r="Z55" s="1049"/>
      <c r="AA55" s="1050"/>
      <c r="AB55" s="1050"/>
      <c r="AC55" s="1049"/>
      <c r="AD55" s="1048">
        <v>11</v>
      </c>
      <c r="AE55" s="1050"/>
      <c r="AF55" s="1049"/>
      <c r="AG55" s="1048">
        <v>2</v>
      </c>
      <c r="AH55" s="1050"/>
      <c r="AI55" s="1049"/>
      <c r="AJ55" s="1050">
        <v>9</v>
      </c>
      <c r="AK55" s="1050"/>
      <c r="AL55" s="1050"/>
      <c r="AM55" s="1048">
        <f>SUM(AM52:AM54)</f>
        <v>11</v>
      </c>
      <c r="AN55" s="1050"/>
      <c r="AO55" s="1049"/>
      <c r="AP55" s="1048">
        <v>4</v>
      </c>
      <c r="AQ55" s="1050"/>
      <c r="AR55" s="1049"/>
      <c r="AS55" s="1050">
        <v>7</v>
      </c>
      <c r="AT55" s="1050"/>
      <c r="AU55" s="1049"/>
      <c r="AV55" s="1048">
        <f>SUM(AV54)</f>
        <v>4</v>
      </c>
      <c r="AW55" s="1050"/>
      <c r="AX55" s="1049"/>
      <c r="AY55" s="1048"/>
      <c r="AZ55" s="1050"/>
      <c r="BA55" s="1049"/>
      <c r="BB55" s="1050"/>
      <c r="BC55" s="1050"/>
      <c r="BD55" s="1050"/>
      <c r="BE55" s="1049"/>
      <c r="BF55" s="1048">
        <f>SUM(BF54)</f>
        <v>4</v>
      </c>
      <c r="BG55" s="1050"/>
      <c r="BH55" s="1049"/>
      <c r="BI55" s="1050">
        <f>SUM(BI54)</f>
        <v>2</v>
      </c>
      <c r="BJ55" s="1050"/>
      <c r="BK55" s="1049"/>
      <c r="BL55" s="1048">
        <f>SUM(BL51:BL54)</f>
        <v>34</v>
      </c>
      <c r="BM55" s="1050"/>
      <c r="BN55" s="1049"/>
      <c r="BO55" s="1048">
        <f>SUM(BO51:BO54)</f>
        <v>196</v>
      </c>
      <c r="BP55" s="1050"/>
      <c r="BQ55" s="1049"/>
    </row>
    <row r="56" spans="1:56" s="19" customFormat="1" ht="21.75" customHeight="1">
      <c r="A56" s="971"/>
      <c r="B56" s="971"/>
      <c r="C56" s="971"/>
      <c r="D56" s="971"/>
      <c r="E56" s="971"/>
      <c r="F56" s="971"/>
      <c r="G56" s="971"/>
      <c r="H56" s="971"/>
      <c r="I56" s="971"/>
      <c r="J56" s="971"/>
      <c r="K56" s="971"/>
      <c r="L56" s="971"/>
      <c r="M56" s="971"/>
      <c r="N56" s="971"/>
      <c r="O56" s="971"/>
      <c r="P56" s="971"/>
      <c r="Q56" s="971"/>
      <c r="R56" s="971"/>
      <c r="S56" s="971"/>
      <c r="X56" s="19" t="s">
        <v>662</v>
      </c>
      <c r="AK56" s="319"/>
      <c r="AL56" s="732"/>
      <c r="AM56" s="732"/>
      <c r="AN56" s="732"/>
      <c r="AO56" s="732"/>
      <c r="AP56" s="732"/>
      <c r="AQ56" s="732"/>
      <c r="AR56" s="732"/>
      <c r="AS56" s="732"/>
      <c r="AT56" s="732"/>
      <c r="AU56" s="732"/>
      <c r="AV56" s="732"/>
      <c r="AW56" s="732"/>
      <c r="AX56" s="732"/>
      <c r="AY56" s="732"/>
      <c r="AZ56" s="732"/>
      <c r="BA56" s="319"/>
      <c r="BB56" s="319"/>
      <c r="BC56" s="34"/>
      <c r="BD56" s="34"/>
    </row>
    <row r="57" spans="1:57" s="19" customFormat="1" ht="21.75" customHeight="1">
      <c r="A57" s="319"/>
      <c r="B57" s="319"/>
      <c r="C57" s="971">
        <f>C52+C53+C54</f>
        <v>84</v>
      </c>
      <c r="D57" s="971"/>
      <c r="E57" s="971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  <c r="AS57" s="319"/>
      <c r="AT57" s="319"/>
      <c r="AU57" s="319" t="s">
        <v>663</v>
      </c>
      <c r="AV57" s="319"/>
      <c r="AW57" s="319"/>
      <c r="AX57" s="319"/>
      <c r="AY57" s="319"/>
      <c r="AZ57" s="319"/>
      <c r="BA57" s="319"/>
      <c r="BB57" s="285"/>
      <c r="BC57" s="34"/>
      <c r="BD57" s="34"/>
      <c r="BE57" s="34"/>
    </row>
    <row r="58" spans="1:57" s="19" customFormat="1" ht="18" customHeight="1">
      <c r="A58" s="285"/>
      <c r="B58" s="285"/>
      <c r="C58" s="997">
        <f>C57*54</f>
        <v>4536</v>
      </c>
      <c r="D58" s="997"/>
      <c r="E58" s="997"/>
      <c r="F58" s="997">
        <f>6640-2104</f>
        <v>4536</v>
      </c>
      <c r="G58" s="997"/>
      <c r="H58" s="997"/>
      <c r="I58" s="332"/>
      <c r="J58" s="997"/>
      <c r="K58" s="997"/>
      <c r="L58" s="997"/>
      <c r="M58" s="997"/>
      <c r="N58" s="997"/>
      <c r="O58" s="997"/>
      <c r="P58" s="997"/>
      <c r="Q58" s="997"/>
      <c r="R58" s="997"/>
      <c r="S58" s="997"/>
      <c r="T58" s="997"/>
      <c r="U58" s="997"/>
      <c r="V58" s="997"/>
      <c r="W58" s="997"/>
      <c r="X58" s="997"/>
      <c r="Y58" s="997"/>
      <c r="Z58" s="997"/>
      <c r="AA58" s="285"/>
      <c r="AB58" s="285"/>
      <c r="AC58" s="285"/>
      <c r="AD58" s="285"/>
      <c r="AE58" s="285"/>
      <c r="AF58" s="285"/>
      <c r="AG58" s="285"/>
      <c r="AH58" s="285"/>
      <c r="AI58" s="997"/>
      <c r="AJ58" s="997"/>
      <c r="AK58" s="997"/>
      <c r="AL58" s="997"/>
      <c r="AM58" s="997"/>
      <c r="AN58" s="997"/>
      <c r="AO58" s="997"/>
      <c r="AP58" s="997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34"/>
      <c r="BD58" s="34"/>
      <c r="BE58" s="34"/>
    </row>
  </sheetData>
  <sheetProtection password="EB55" sheet="1" objects="1" scenarios="1"/>
  <mergeCells count="391">
    <mergeCell ref="A2:S2"/>
    <mergeCell ref="AJ2:BB2"/>
    <mergeCell ref="A3:S3"/>
    <mergeCell ref="AJ3:BB3"/>
    <mergeCell ref="A4:S4"/>
    <mergeCell ref="AJ4:BB4"/>
    <mergeCell ref="A5:S5"/>
    <mergeCell ref="AJ5:BB5"/>
    <mergeCell ref="A6:S6"/>
    <mergeCell ref="AJ6:BB6"/>
    <mergeCell ref="A7:S7"/>
    <mergeCell ref="AJ7:BB7"/>
    <mergeCell ref="B8:M8"/>
    <mergeCell ref="P8:AP8"/>
    <mergeCell ref="AS8:BC8"/>
    <mergeCell ref="P9:AP9"/>
    <mergeCell ref="AS9:BC9"/>
    <mergeCell ref="P10:AP10"/>
    <mergeCell ref="AS10:BC10"/>
    <mergeCell ref="A12:BC12"/>
    <mergeCell ref="A14:E14"/>
    <mergeCell ref="G14:O14"/>
    <mergeCell ref="Q14:V14"/>
    <mergeCell ref="X14:AR14"/>
    <mergeCell ref="AT14:BD14"/>
    <mergeCell ref="BF14:BP14"/>
    <mergeCell ref="F15:P15"/>
    <mergeCell ref="X15:AR15"/>
    <mergeCell ref="AT15:BE15"/>
    <mergeCell ref="BF15:BP15"/>
    <mergeCell ref="A16:F16"/>
    <mergeCell ref="G16:AR16"/>
    <mergeCell ref="AT16:BD16"/>
    <mergeCell ref="BF16:BP16"/>
    <mergeCell ref="G17:AR17"/>
    <mergeCell ref="AT17:BD17"/>
    <mergeCell ref="BF17:BP17"/>
    <mergeCell ref="G19:AR19"/>
    <mergeCell ref="A20:F20"/>
    <mergeCell ref="G20:AR20"/>
    <mergeCell ref="G21:AR21"/>
    <mergeCell ref="U22:AB22"/>
    <mergeCell ref="AD22:AH22"/>
    <mergeCell ref="AY23:BQ23"/>
    <mergeCell ref="A26:A29"/>
    <mergeCell ref="B26:E26"/>
    <mergeCell ref="F26:F28"/>
    <mergeCell ref="G26:I26"/>
    <mergeCell ref="J26:J28"/>
    <mergeCell ref="K26:N26"/>
    <mergeCell ref="O26:R26"/>
    <mergeCell ref="S26:S28"/>
    <mergeCell ref="T26:V26"/>
    <mergeCell ref="W26:W28"/>
    <mergeCell ref="X26:Z26"/>
    <mergeCell ref="AA26:AA28"/>
    <mergeCell ref="P27:P28"/>
    <mergeCell ref="Q27:Q28"/>
    <mergeCell ref="R27:R28"/>
    <mergeCell ref="T27:T28"/>
    <mergeCell ref="AG26:AI26"/>
    <mergeCell ref="AJ26:AJ28"/>
    <mergeCell ref="AK26:AN26"/>
    <mergeCell ref="AO26:AR26"/>
    <mergeCell ref="AC27:AC28"/>
    <mergeCell ref="AD27:AD28"/>
    <mergeCell ref="AE27:AE28"/>
    <mergeCell ref="AG27:AG28"/>
    <mergeCell ref="AW26:AW28"/>
    <mergeCell ref="AX26:BA26"/>
    <mergeCell ref="B27:B28"/>
    <mergeCell ref="C27:C28"/>
    <mergeCell ref="D27:D28"/>
    <mergeCell ref="E27:E28"/>
    <mergeCell ref="G27:G28"/>
    <mergeCell ref="H27:H28"/>
    <mergeCell ref="AB26:AE26"/>
    <mergeCell ref="AF26:AF28"/>
    <mergeCell ref="I27:I28"/>
    <mergeCell ref="K27:K28"/>
    <mergeCell ref="L27:L28"/>
    <mergeCell ref="M27:M28"/>
    <mergeCell ref="N27:N28"/>
    <mergeCell ref="O27:O28"/>
    <mergeCell ref="U27:U28"/>
    <mergeCell ref="V27:V28"/>
    <mergeCell ref="X27:X28"/>
    <mergeCell ref="Y27:Y28"/>
    <mergeCell ref="Z27:Z28"/>
    <mergeCell ref="AB27:AB28"/>
    <mergeCell ref="AH27:AH28"/>
    <mergeCell ref="AI27:AI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T27:AT28"/>
    <mergeCell ref="AU27:AU28"/>
    <mergeCell ref="AS26:AS28"/>
    <mergeCell ref="AT26:AV26"/>
    <mergeCell ref="AV27:AV28"/>
    <mergeCell ref="AX27:AX28"/>
    <mergeCell ref="AY27:AY28"/>
    <mergeCell ref="AZ27:AZ28"/>
    <mergeCell ref="BA27:BA28"/>
    <mergeCell ref="A31:A32"/>
    <mergeCell ref="B31:B32"/>
    <mergeCell ref="C31:C32"/>
    <mergeCell ref="E31:F31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O31:AP31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P33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N33:AN34"/>
    <mergeCell ref="AA33:AA34"/>
    <mergeCell ref="AB33:AB34"/>
    <mergeCell ref="AC33:AD33"/>
    <mergeCell ref="AE33:AF33"/>
    <mergeCell ref="AG33:AG34"/>
    <mergeCell ref="AH33:AH34"/>
    <mergeCell ref="AR33:AR34"/>
    <mergeCell ref="AS33:AS34"/>
    <mergeCell ref="AT33:AT34"/>
    <mergeCell ref="AU33:AU34"/>
    <mergeCell ref="AV33:AV34"/>
    <mergeCell ref="AI33:AI34"/>
    <mergeCell ref="AJ33:AJ34"/>
    <mergeCell ref="AK33:AK34"/>
    <mergeCell ref="AL33:AL34"/>
    <mergeCell ref="AM33:AM34"/>
    <mergeCell ref="AW33:AW34"/>
    <mergeCell ref="AX33:AX34"/>
    <mergeCell ref="AY33:AY34"/>
    <mergeCell ref="AZ33:AZ34"/>
    <mergeCell ref="BA33:BA34"/>
    <mergeCell ref="R35:R36"/>
    <mergeCell ref="S35:S36"/>
    <mergeCell ref="T35:T36"/>
    <mergeCell ref="AH35:AH36"/>
    <mergeCell ref="AO33:AQ33"/>
    <mergeCell ref="A38:F38"/>
    <mergeCell ref="H38:V38"/>
    <mergeCell ref="Z38:AF38"/>
    <mergeCell ref="AS38:BL38"/>
    <mergeCell ref="H40:Q40"/>
    <mergeCell ref="Z40:AP40"/>
    <mergeCell ref="AS40:BF40"/>
    <mergeCell ref="H42:Q42"/>
    <mergeCell ref="Z42:AP42"/>
    <mergeCell ref="AS42:BB42"/>
    <mergeCell ref="A45:BA45"/>
    <mergeCell ref="A47:B50"/>
    <mergeCell ref="C47:T48"/>
    <mergeCell ref="U47:AC48"/>
    <mergeCell ref="AD47:BE47"/>
    <mergeCell ref="C49:H49"/>
    <mergeCell ref="I49:N49"/>
    <mergeCell ref="BF47:BK47"/>
    <mergeCell ref="BL47:BN49"/>
    <mergeCell ref="BO47:BQ49"/>
    <mergeCell ref="AD48:AL48"/>
    <mergeCell ref="AM48:AU48"/>
    <mergeCell ref="AV48:BE48"/>
    <mergeCell ref="BF48:BH49"/>
    <mergeCell ref="BI48:BK49"/>
    <mergeCell ref="AJ49:AL49"/>
    <mergeCell ref="AM49:AO49"/>
    <mergeCell ref="O49:T49"/>
    <mergeCell ref="U49:W49"/>
    <mergeCell ref="X49:Z49"/>
    <mergeCell ref="AA49:AC49"/>
    <mergeCell ref="AD49:AF49"/>
    <mergeCell ref="AG49:AI49"/>
    <mergeCell ref="AP49:AR49"/>
    <mergeCell ref="AS49:AU49"/>
    <mergeCell ref="AV49:AX49"/>
    <mergeCell ref="AY49:BA49"/>
    <mergeCell ref="BB49:BE49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E50"/>
    <mergeCell ref="BF50:BH50"/>
    <mergeCell ref="BI50:BK50"/>
    <mergeCell ref="BL50:BN50"/>
    <mergeCell ref="BO50:BQ50"/>
    <mergeCell ref="A51:B51"/>
    <mergeCell ref="C51:E51"/>
    <mergeCell ref="F51:H51"/>
    <mergeCell ref="I51:K51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AV51:AX51"/>
    <mergeCell ref="AY51:BA51"/>
    <mergeCell ref="BB51:BE51"/>
    <mergeCell ref="BF51:BH51"/>
    <mergeCell ref="BI51:BK51"/>
    <mergeCell ref="BL51:BN51"/>
    <mergeCell ref="BO51:BQ51"/>
    <mergeCell ref="A52:B52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E52"/>
    <mergeCell ref="BF52:BH52"/>
    <mergeCell ref="BI52:BK52"/>
    <mergeCell ref="BL52:BN52"/>
    <mergeCell ref="BO52:BQ52"/>
    <mergeCell ref="A53:B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D53:AF53"/>
    <mergeCell ref="AG53:AI53"/>
    <mergeCell ref="AJ53:AL53"/>
    <mergeCell ref="AM53:AO53"/>
    <mergeCell ref="AP53:AR53"/>
    <mergeCell ref="AS53:AU53"/>
    <mergeCell ref="AV53:AX53"/>
    <mergeCell ref="AY53:BA53"/>
    <mergeCell ref="BB53:BE53"/>
    <mergeCell ref="BF53:BH53"/>
    <mergeCell ref="BI53:BK53"/>
    <mergeCell ref="BL53:BN53"/>
    <mergeCell ref="BO53:BQ53"/>
    <mergeCell ref="A54:B54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BO54:BQ54"/>
    <mergeCell ref="A55:B55"/>
    <mergeCell ref="C55:E55"/>
    <mergeCell ref="F55:H55"/>
    <mergeCell ref="I55:K55"/>
    <mergeCell ref="L55:N55"/>
    <mergeCell ref="AJ54:AL54"/>
    <mergeCell ref="AM54:AO54"/>
    <mergeCell ref="AP54:AR54"/>
    <mergeCell ref="AS54:AU54"/>
    <mergeCell ref="AA55:AC55"/>
    <mergeCell ref="AD55:AF55"/>
    <mergeCell ref="BB54:BE54"/>
    <mergeCell ref="BF54:BH54"/>
    <mergeCell ref="BI54:BK54"/>
    <mergeCell ref="BL54:BN54"/>
    <mergeCell ref="AV54:AX54"/>
    <mergeCell ref="AY54:BA54"/>
    <mergeCell ref="BO55:BQ55"/>
    <mergeCell ref="AG55:AI55"/>
    <mergeCell ref="AJ55:AL55"/>
    <mergeCell ref="AM55:AO55"/>
    <mergeCell ref="AP55:AR55"/>
    <mergeCell ref="AS55:AU55"/>
    <mergeCell ref="AV55:AX55"/>
    <mergeCell ref="O58:T58"/>
    <mergeCell ref="AY55:BA55"/>
    <mergeCell ref="BB55:BE55"/>
    <mergeCell ref="BF55:BH55"/>
    <mergeCell ref="BI55:BK55"/>
    <mergeCell ref="BL55:BN55"/>
    <mergeCell ref="O55:Q55"/>
    <mergeCell ref="R55:T55"/>
    <mergeCell ref="U55:W55"/>
    <mergeCell ref="X55:Z55"/>
    <mergeCell ref="U58:Z58"/>
    <mergeCell ref="AI58:AL58"/>
    <mergeCell ref="AM58:AP58"/>
    <mergeCell ref="A56:C56"/>
    <mergeCell ref="D56:N56"/>
    <mergeCell ref="O56:S56"/>
    <mergeCell ref="C57:E57"/>
    <mergeCell ref="C58:E58"/>
    <mergeCell ref="F58:H58"/>
    <mergeCell ref="J58:N58"/>
  </mergeCells>
  <printOptions/>
  <pageMargins left="0.7" right="0.7" top="0.75" bottom="0.75" header="0.3" footer="0.3"/>
  <pageSetup horizontalDpi="600" verticalDpi="600" orientation="portrait" paperSize="9" scale="34" r:id="rId1"/>
  <colBreaks count="1" manualBreakCount="1">
    <brk id="6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A105"/>
  <sheetViews>
    <sheetView tabSelected="1" view="pageBreakPreview" zoomScale="92" zoomScaleSheetLayoutView="92" zoomScalePageLayoutView="0" workbookViewId="0" topLeftCell="A16">
      <selection activeCell="M35" sqref="M35"/>
    </sheetView>
  </sheetViews>
  <sheetFormatPr defaultColWidth="9.00390625" defaultRowHeight="12.75"/>
  <cols>
    <col min="1" max="1" width="15.25390625" style="19" customWidth="1"/>
    <col min="2" max="2" width="42.375" style="19" customWidth="1"/>
    <col min="3" max="8" width="5.75390625" style="19" customWidth="1"/>
    <col min="9" max="9" width="7.75390625" style="19" customWidth="1"/>
    <col min="10" max="10" width="8.25390625" style="19" customWidth="1"/>
    <col min="11" max="11" width="7.00390625" style="19" customWidth="1"/>
    <col min="12" max="12" width="6.25390625" style="19" customWidth="1"/>
    <col min="13" max="13" width="7.00390625" style="19" customWidth="1"/>
    <col min="14" max="22" width="5.75390625" style="19" customWidth="1"/>
    <col min="23" max="23" width="6.625" style="19" customWidth="1"/>
    <col min="24" max="35" width="5.75390625" style="19" customWidth="1"/>
    <col min="36" max="36" width="6.875" style="19" customWidth="1"/>
    <col min="37" max="49" width="5.75390625" style="19" customWidth="1"/>
    <col min="50" max="50" width="6.875" style="19" customWidth="1"/>
    <col min="51" max="78" width="5.75390625" style="19" customWidth="1"/>
    <col min="79" max="16384" width="9.125" style="19" customWidth="1"/>
  </cols>
  <sheetData>
    <row r="1" spans="1:47" s="289" customFormat="1" ht="15.75">
      <c r="A1" s="1220" t="s">
        <v>403</v>
      </c>
      <c r="B1" s="1220"/>
      <c r="C1" s="1220"/>
      <c r="D1" s="1220"/>
      <c r="E1" s="1220"/>
      <c r="F1" s="1220"/>
      <c r="G1" s="1220"/>
      <c r="H1" s="1220"/>
      <c r="I1" s="1220"/>
      <c r="J1" s="1220"/>
      <c r="K1" s="1220"/>
      <c r="L1" s="1220"/>
      <c r="M1" s="1220"/>
      <c r="N1" s="1220"/>
      <c r="O1" s="1220"/>
      <c r="P1" s="1220"/>
      <c r="Q1" s="1220"/>
      <c r="R1" s="1220"/>
      <c r="S1" s="1220"/>
      <c r="T1" s="1220"/>
      <c r="U1" s="1220"/>
      <c r="V1" s="1220"/>
      <c r="W1" s="1220"/>
      <c r="X1" s="1220"/>
      <c r="Y1" s="1220"/>
      <c r="Z1" s="1220"/>
      <c r="AA1" s="1220"/>
      <c r="AB1" s="1220"/>
      <c r="AC1" s="1220"/>
      <c r="AD1" s="1220"/>
      <c r="AE1" s="1220"/>
      <c r="AF1" s="1220"/>
      <c r="AG1" s="1220"/>
      <c r="AH1" s="1220"/>
      <c r="AI1" s="1220"/>
      <c r="AJ1" s="1220"/>
      <c r="AK1" s="1220"/>
      <c r="AL1" s="1220"/>
      <c r="AM1" s="1220"/>
      <c r="AN1" s="1220"/>
      <c r="AO1" s="1220"/>
      <c r="AP1" s="1220"/>
      <c r="AQ1" s="1220"/>
      <c r="AR1" s="1220"/>
      <c r="AS1" s="1220"/>
      <c r="AT1" s="1220"/>
      <c r="AU1" s="1220"/>
    </row>
    <row r="2" s="285" customFormat="1" ht="4.5" customHeight="1" thickBot="1"/>
    <row r="3" spans="1:71" s="614" customFormat="1" ht="24.75" customHeight="1" thickBot="1">
      <c r="A3" s="1221" t="s">
        <v>296</v>
      </c>
      <c r="B3" s="1221" t="s">
        <v>297</v>
      </c>
      <c r="C3" s="1208" t="s">
        <v>428</v>
      </c>
      <c r="D3" s="1209"/>
      <c r="E3" s="1209"/>
      <c r="F3" s="1209"/>
      <c r="G3" s="1209"/>
      <c r="H3" s="1210"/>
      <c r="I3" s="1224" t="s">
        <v>435</v>
      </c>
      <c r="J3" s="1225"/>
      <c r="K3" s="1225"/>
      <c r="L3" s="1225"/>
      <c r="M3" s="1225"/>
      <c r="N3" s="1225"/>
      <c r="O3" s="1225"/>
      <c r="P3" s="1213" t="s">
        <v>300</v>
      </c>
      <c r="Q3" s="1214"/>
      <c r="R3" s="1214"/>
      <c r="S3" s="1214"/>
      <c r="T3" s="1214"/>
      <c r="U3" s="1214"/>
      <c r="V3" s="1214"/>
      <c r="W3" s="1214"/>
      <c r="X3" s="1214"/>
      <c r="Y3" s="1214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1214"/>
      <c r="AM3" s="1214"/>
      <c r="AN3" s="1214"/>
      <c r="AO3" s="1214"/>
      <c r="AP3" s="1214"/>
      <c r="AQ3" s="1214"/>
      <c r="AR3" s="1214"/>
      <c r="AS3" s="1214"/>
      <c r="AT3" s="1214"/>
      <c r="AU3" s="1214"/>
      <c r="AV3" s="1214"/>
      <c r="AW3" s="1214"/>
      <c r="AX3" s="1214"/>
      <c r="AY3" s="1214"/>
      <c r="AZ3" s="1214"/>
      <c r="BA3" s="1214"/>
      <c r="BB3" s="1214"/>
      <c r="BC3" s="1214"/>
      <c r="BD3" s="1214"/>
      <c r="BE3" s="1215"/>
      <c r="BF3" s="611"/>
      <c r="BG3" s="612"/>
      <c r="BH3" s="612"/>
      <c r="BI3" s="612"/>
      <c r="BJ3" s="612"/>
      <c r="BK3" s="612"/>
      <c r="BL3" s="612"/>
      <c r="BM3" s="612"/>
      <c r="BN3" s="612"/>
      <c r="BO3" s="612"/>
      <c r="BP3" s="612"/>
      <c r="BQ3" s="612"/>
      <c r="BR3" s="612"/>
      <c r="BS3" s="613"/>
    </row>
    <row r="4" spans="1:71" s="614" customFormat="1" ht="15" customHeight="1" thickBot="1">
      <c r="A4" s="1222"/>
      <c r="B4" s="1222"/>
      <c r="C4" s="1211" t="s">
        <v>429</v>
      </c>
      <c r="D4" s="1216" t="s">
        <v>430</v>
      </c>
      <c r="E4" s="1216" t="s">
        <v>431</v>
      </c>
      <c r="F4" s="1216" t="s">
        <v>432</v>
      </c>
      <c r="G4" s="1216" t="s">
        <v>433</v>
      </c>
      <c r="H4" s="1218" t="s">
        <v>434</v>
      </c>
      <c r="I4" s="1200" t="s">
        <v>298</v>
      </c>
      <c r="J4" s="1191" t="s">
        <v>436</v>
      </c>
      <c r="K4" s="1206" t="s">
        <v>299</v>
      </c>
      <c r="L4" s="1207"/>
      <c r="M4" s="1207"/>
      <c r="N4" s="1207"/>
      <c r="O4" s="1207"/>
      <c r="P4" s="1213" t="s">
        <v>119</v>
      </c>
      <c r="Q4" s="1214"/>
      <c r="R4" s="1214"/>
      <c r="S4" s="1214"/>
      <c r="T4" s="1214"/>
      <c r="U4" s="1214"/>
      <c r="V4" s="1214"/>
      <c r="W4" s="1214"/>
      <c r="X4" s="1214"/>
      <c r="Y4" s="1214"/>
      <c r="Z4" s="1214"/>
      <c r="AA4" s="1214"/>
      <c r="AB4" s="1214"/>
      <c r="AC4" s="1215"/>
      <c r="AD4" s="1226" t="s">
        <v>123</v>
      </c>
      <c r="AE4" s="1227"/>
      <c r="AF4" s="1227"/>
      <c r="AG4" s="1227"/>
      <c r="AH4" s="1227"/>
      <c r="AI4" s="1227"/>
      <c r="AJ4" s="1227"/>
      <c r="AK4" s="1227"/>
      <c r="AL4" s="1227"/>
      <c r="AM4" s="1227"/>
      <c r="AN4" s="1227"/>
      <c r="AO4" s="1227"/>
      <c r="AP4" s="1227"/>
      <c r="AQ4" s="1228"/>
      <c r="AR4" s="1226" t="s">
        <v>20</v>
      </c>
      <c r="AS4" s="1227"/>
      <c r="AT4" s="1227"/>
      <c r="AU4" s="1227"/>
      <c r="AV4" s="1227"/>
      <c r="AW4" s="1227"/>
      <c r="AX4" s="1227"/>
      <c r="AY4" s="1227"/>
      <c r="AZ4" s="1227"/>
      <c r="BA4" s="1227"/>
      <c r="BB4" s="1227"/>
      <c r="BC4" s="1227"/>
      <c r="BD4" s="1227"/>
      <c r="BE4" s="1228"/>
      <c r="BF4" s="1226" t="s">
        <v>467</v>
      </c>
      <c r="BG4" s="1227"/>
      <c r="BH4" s="1227"/>
      <c r="BI4" s="1227"/>
      <c r="BJ4" s="1227"/>
      <c r="BK4" s="1227"/>
      <c r="BL4" s="1227"/>
      <c r="BM4" s="1227"/>
      <c r="BN4" s="1227"/>
      <c r="BO4" s="1227"/>
      <c r="BP4" s="1227"/>
      <c r="BQ4" s="1227"/>
      <c r="BR4" s="1227"/>
      <c r="BS4" s="1228"/>
    </row>
    <row r="5" spans="1:71" s="614" customFormat="1" ht="15" customHeight="1">
      <c r="A5" s="1222"/>
      <c r="B5" s="1222"/>
      <c r="C5" s="1211"/>
      <c r="D5" s="1216"/>
      <c r="E5" s="1216"/>
      <c r="F5" s="1216"/>
      <c r="G5" s="1216"/>
      <c r="H5" s="1218"/>
      <c r="I5" s="1200"/>
      <c r="J5" s="1191"/>
      <c r="K5" s="1191" t="s">
        <v>437</v>
      </c>
      <c r="L5" s="1198" t="s">
        <v>451</v>
      </c>
      <c r="M5" s="1196"/>
      <c r="N5" s="1196"/>
      <c r="O5" s="1196"/>
      <c r="P5" s="1203" t="s">
        <v>442</v>
      </c>
      <c r="Q5" s="1204"/>
      <c r="R5" s="1204"/>
      <c r="S5" s="1204"/>
      <c r="T5" s="1204"/>
      <c r="U5" s="1204"/>
      <c r="V5" s="1205"/>
      <c r="W5" s="1203" t="s">
        <v>450</v>
      </c>
      <c r="X5" s="1204"/>
      <c r="Y5" s="1204"/>
      <c r="Z5" s="1204"/>
      <c r="AA5" s="1204"/>
      <c r="AB5" s="1204"/>
      <c r="AC5" s="1205"/>
      <c r="AD5" s="1229" t="s">
        <v>465</v>
      </c>
      <c r="AE5" s="1230"/>
      <c r="AF5" s="1230"/>
      <c r="AG5" s="1230"/>
      <c r="AH5" s="1230"/>
      <c r="AI5" s="1230"/>
      <c r="AJ5" s="1231"/>
      <c r="AK5" s="1229" t="s">
        <v>466</v>
      </c>
      <c r="AL5" s="1230"/>
      <c r="AM5" s="1230"/>
      <c r="AN5" s="1230"/>
      <c r="AO5" s="1230"/>
      <c r="AP5" s="1230"/>
      <c r="AQ5" s="1231"/>
      <c r="AR5" s="1229" t="s">
        <v>469</v>
      </c>
      <c r="AS5" s="1230"/>
      <c r="AT5" s="1230"/>
      <c r="AU5" s="1230"/>
      <c r="AV5" s="1230"/>
      <c r="AW5" s="1230"/>
      <c r="AX5" s="1231"/>
      <c r="AY5" s="1229" t="s">
        <v>472</v>
      </c>
      <c r="AZ5" s="1230"/>
      <c r="BA5" s="1230"/>
      <c r="BB5" s="1230"/>
      <c r="BC5" s="1230"/>
      <c r="BD5" s="1230"/>
      <c r="BE5" s="1231"/>
      <c r="BF5" s="1229" t="s">
        <v>470</v>
      </c>
      <c r="BG5" s="1230"/>
      <c r="BH5" s="1230"/>
      <c r="BI5" s="1230"/>
      <c r="BJ5" s="1230"/>
      <c r="BK5" s="1230"/>
      <c r="BL5" s="1231"/>
      <c r="BM5" s="1229" t="s">
        <v>471</v>
      </c>
      <c r="BN5" s="1230"/>
      <c r="BO5" s="1230"/>
      <c r="BP5" s="1230"/>
      <c r="BQ5" s="1230"/>
      <c r="BR5" s="1230"/>
      <c r="BS5" s="1231"/>
    </row>
    <row r="6" spans="1:71" s="614" customFormat="1" ht="12.75" customHeight="1">
      <c r="A6" s="1222"/>
      <c r="B6" s="1222"/>
      <c r="C6" s="1211"/>
      <c r="D6" s="1216"/>
      <c r="E6" s="1216"/>
      <c r="F6" s="1216"/>
      <c r="G6" s="1216"/>
      <c r="H6" s="1218"/>
      <c r="I6" s="1200"/>
      <c r="J6" s="1191"/>
      <c r="K6" s="1191"/>
      <c r="L6" s="1191" t="s">
        <v>438</v>
      </c>
      <c r="M6" s="1191" t="s">
        <v>439</v>
      </c>
      <c r="N6" s="1191" t="s">
        <v>440</v>
      </c>
      <c r="O6" s="1193" t="s">
        <v>441</v>
      </c>
      <c r="P6" s="1195" t="s">
        <v>375</v>
      </c>
      <c r="Q6" s="1196"/>
      <c r="R6" s="1196"/>
      <c r="S6" s="1196"/>
      <c r="T6" s="1196"/>
      <c r="U6" s="1196"/>
      <c r="V6" s="1197"/>
      <c r="W6" s="1195" t="s">
        <v>289</v>
      </c>
      <c r="X6" s="1196"/>
      <c r="Y6" s="1196"/>
      <c r="Z6" s="1196"/>
      <c r="AA6" s="1196"/>
      <c r="AB6" s="1196"/>
      <c r="AC6" s="1197"/>
      <c r="AD6" s="1232" t="s">
        <v>375</v>
      </c>
      <c r="AE6" s="1233"/>
      <c r="AF6" s="1233"/>
      <c r="AG6" s="1233"/>
      <c r="AH6" s="1233"/>
      <c r="AI6" s="1233"/>
      <c r="AJ6" s="1234"/>
      <c r="AK6" s="1232" t="s">
        <v>493</v>
      </c>
      <c r="AL6" s="1233"/>
      <c r="AM6" s="1233"/>
      <c r="AN6" s="1233"/>
      <c r="AO6" s="1233"/>
      <c r="AP6" s="1233"/>
      <c r="AQ6" s="1234"/>
      <c r="AR6" s="1232" t="s">
        <v>494</v>
      </c>
      <c r="AS6" s="1233"/>
      <c r="AT6" s="1233"/>
      <c r="AU6" s="1233"/>
      <c r="AV6" s="1233"/>
      <c r="AW6" s="1233"/>
      <c r="AX6" s="1234"/>
      <c r="AY6" s="1232" t="s">
        <v>495</v>
      </c>
      <c r="AZ6" s="1233"/>
      <c r="BA6" s="1233"/>
      <c r="BB6" s="1233"/>
      <c r="BC6" s="1233"/>
      <c r="BD6" s="1233"/>
      <c r="BE6" s="1234"/>
      <c r="BF6" s="1232" t="s">
        <v>496</v>
      </c>
      <c r="BG6" s="1233"/>
      <c r="BH6" s="1233"/>
      <c r="BI6" s="1233"/>
      <c r="BJ6" s="1233"/>
      <c r="BK6" s="1233"/>
      <c r="BL6" s="1234"/>
      <c r="BM6" s="1232" t="s">
        <v>468</v>
      </c>
      <c r="BN6" s="1233"/>
      <c r="BO6" s="1233"/>
      <c r="BP6" s="1233"/>
      <c r="BQ6" s="1233"/>
      <c r="BR6" s="1233"/>
      <c r="BS6" s="1234"/>
    </row>
    <row r="7" spans="1:71" s="614" customFormat="1" ht="12.75" customHeight="1">
      <c r="A7" s="1222"/>
      <c r="B7" s="1222"/>
      <c r="C7" s="1211"/>
      <c r="D7" s="1216"/>
      <c r="E7" s="1216"/>
      <c r="F7" s="1216"/>
      <c r="G7" s="1216"/>
      <c r="H7" s="1218"/>
      <c r="I7" s="1200"/>
      <c r="J7" s="1191"/>
      <c r="K7" s="1191"/>
      <c r="L7" s="1191"/>
      <c r="M7" s="1191"/>
      <c r="N7" s="1191"/>
      <c r="O7" s="1193"/>
      <c r="P7" s="1199" t="s">
        <v>443</v>
      </c>
      <c r="Q7" s="1202" t="s">
        <v>444</v>
      </c>
      <c r="R7" s="1202" t="s">
        <v>445</v>
      </c>
      <c r="S7" s="1198" t="s">
        <v>451</v>
      </c>
      <c r="T7" s="1196"/>
      <c r="U7" s="1196"/>
      <c r="V7" s="1197"/>
      <c r="W7" s="1199" t="s">
        <v>443</v>
      </c>
      <c r="X7" s="1202" t="s">
        <v>444</v>
      </c>
      <c r="Y7" s="1202" t="s">
        <v>445</v>
      </c>
      <c r="Z7" s="1198" t="s">
        <v>451</v>
      </c>
      <c r="AA7" s="1196"/>
      <c r="AB7" s="1196"/>
      <c r="AC7" s="1197"/>
      <c r="AD7" s="1199" t="s">
        <v>443</v>
      </c>
      <c r="AE7" s="1202" t="s">
        <v>444</v>
      </c>
      <c r="AF7" s="1202" t="s">
        <v>445</v>
      </c>
      <c r="AG7" s="1196" t="s">
        <v>451</v>
      </c>
      <c r="AH7" s="1196"/>
      <c r="AI7" s="1196"/>
      <c r="AJ7" s="1197"/>
      <c r="AK7" s="1199" t="s">
        <v>443</v>
      </c>
      <c r="AL7" s="1202" t="s">
        <v>444</v>
      </c>
      <c r="AM7" s="1202" t="s">
        <v>445</v>
      </c>
      <c r="AN7" s="1196" t="s">
        <v>451</v>
      </c>
      <c r="AO7" s="1196"/>
      <c r="AP7" s="1196"/>
      <c r="AQ7" s="1197"/>
      <c r="AR7" s="1199" t="s">
        <v>443</v>
      </c>
      <c r="AS7" s="1202" t="s">
        <v>444</v>
      </c>
      <c r="AT7" s="1202" t="s">
        <v>445</v>
      </c>
      <c r="AU7" s="1196" t="s">
        <v>451</v>
      </c>
      <c r="AV7" s="1196"/>
      <c r="AW7" s="1196"/>
      <c r="AX7" s="1197"/>
      <c r="AY7" s="1199" t="s">
        <v>443</v>
      </c>
      <c r="AZ7" s="1202" t="s">
        <v>444</v>
      </c>
      <c r="BA7" s="1202" t="s">
        <v>445</v>
      </c>
      <c r="BB7" s="1196" t="s">
        <v>451</v>
      </c>
      <c r="BC7" s="1196"/>
      <c r="BD7" s="1196"/>
      <c r="BE7" s="1197"/>
      <c r="BF7" s="1199" t="s">
        <v>443</v>
      </c>
      <c r="BG7" s="1202" t="s">
        <v>444</v>
      </c>
      <c r="BH7" s="1202" t="s">
        <v>445</v>
      </c>
      <c r="BI7" s="1196" t="s">
        <v>451</v>
      </c>
      <c r="BJ7" s="1196"/>
      <c r="BK7" s="1196"/>
      <c r="BL7" s="1197"/>
      <c r="BM7" s="1199" t="s">
        <v>443</v>
      </c>
      <c r="BN7" s="1202" t="s">
        <v>444</v>
      </c>
      <c r="BO7" s="1202" t="s">
        <v>445</v>
      </c>
      <c r="BP7" s="1196" t="s">
        <v>451</v>
      </c>
      <c r="BQ7" s="1196"/>
      <c r="BR7" s="1196"/>
      <c r="BS7" s="1197"/>
    </row>
    <row r="8" spans="1:71" s="614" customFormat="1" ht="6" customHeight="1">
      <c r="A8" s="1222"/>
      <c r="B8" s="1222"/>
      <c r="C8" s="1211"/>
      <c r="D8" s="1216"/>
      <c r="E8" s="1216"/>
      <c r="F8" s="1216"/>
      <c r="G8" s="1216"/>
      <c r="H8" s="1218"/>
      <c r="I8" s="1200"/>
      <c r="J8" s="1191"/>
      <c r="K8" s="1191"/>
      <c r="L8" s="1191"/>
      <c r="M8" s="1191"/>
      <c r="N8" s="1191"/>
      <c r="O8" s="1193"/>
      <c r="P8" s="1200"/>
      <c r="Q8" s="1191"/>
      <c r="R8" s="1191"/>
      <c r="S8" s="1202" t="s">
        <v>446</v>
      </c>
      <c r="T8" s="1202" t="s">
        <v>447</v>
      </c>
      <c r="U8" s="1202" t="s">
        <v>448</v>
      </c>
      <c r="V8" s="1166" t="s">
        <v>449</v>
      </c>
      <c r="W8" s="1200"/>
      <c r="X8" s="1191"/>
      <c r="Y8" s="1191"/>
      <c r="Z8" s="1202" t="s">
        <v>446</v>
      </c>
      <c r="AA8" s="1202" t="s">
        <v>447</v>
      </c>
      <c r="AB8" s="1202" t="s">
        <v>448</v>
      </c>
      <c r="AC8" s="1166" t="s">
        <v>449</v>
      </c>
      <c r="AD8" s="1200"/>
      <c r="AE8" s="1191"/>
      <c r="AF8" s="1191"/>
      <c r="AG8" s="1202" t="s">
        <v>446</v>
      </c>
      <c r="AH8" s="1202" t="s">
        <v>447</v>
      </c>
      <c r="AI8" s="1202" t="s">
        <v>448</v>
      </c>
      <c r="AJ8" s="1235" t="s">
        <v>449</v>
      </c>
      <c r="AK8" s="1200"/>
      <c r="AL8" s="1191"/>
      <c r="AM8" s="1191"/>
      <c r="AN8" s="1202" t="s">
        <v>446</v>
      </c>
      <c r="AO8" s="1202" t="s">
        <v>447</v>
      </c>
      <c r="AP8" s="1202" t="s">
        <v>448</v>
      </c>
      <c r="AQ8" s="1235" t="s">
        <v>449</v>
      </c>
      <c r="AR8" s="1200"/>
      <c r="AS8" s="1191"/>
      <c r="AT8" s="1191"/>
      <c r="AU8" s="1202" t="s">
        <v>446</v>
      </c>
      <c r="AV8" s="1202" t="s">
        <v>447</v>
      </c>
      <c r="AW8" s="1202" t="s">
        <v>448</v>
      </c>
      <c r="AX8" s="1235" t="s">
        <v>449</v>
      </c>
      <c r="AY8" s="1200"/>
      <c r="AZ8" s="1191"/>
      <c r="BA8" s="1191"/>
      <c r="BB8" s="1202" t="s">
        <v>446</v>
      </c>
      <c r="BC8" s="1202" t="s">
        <v>447</v>
      </c>
      <c r="BD8" s="1202" t="s">
        <v>448</v>
      </c>
      <c r="BE8" s="1235" t="s">
        <v>449</v>
      </c>
      <c r="BF8" s="1200"/>
      <c r="BG8" s="1191"/>
      <c r="BH8" s="1191"/>
      <c r="BI8" s="1202" t="s">
        <v>446</v>
      </c>
      <c r="BJ8" s="1202" t="s">
        <v>447</v>
      </c>
      <c r="BK8" s="1202" t="s">
        <v>448</v>
      </c>
      <c r="BL8" s="1235" t="s">
        <v>449</v>
      </c>
      <c r="BM8" s="1200"/>
      <c r="BN8" s="1191"/>
      <c r="BO8" s="1191"/>
      <c r="BP8" s="1202" t="s">
        <v>446</v>
      </c>
      <c r="BQ8" s="1202" t="s">
        <v>447</v>
      </c>
      <c r="BR8" s="1202" t="s">
        <v>448</v>
      </c>
      <c r="BS8" s="1235" t="s">
        <v>449</v>
      </c>
    </row>
    <row r="9" spans="1:71" s="614" customFormat="1" ht="8.25" customHeight="1">
      <c r="A9" s="1222"/>
      <c r="B9" s="1222"/>
      <c r="C9" s="1211"/>
      <c r="D9" s="1216"/>
      <c r="E9" s="1216"/>
      <c r="F9" s="1216"/>
      <c r="G9" s="1216"/>
      <c r="H9" s="1218"/>
      <c r="I9" s="1200"/>
      <c r="J9" s="1191"/>
      <c r="K9" s="1191"/>
      <c r="L9" s="1191"/>
      <c r="M9" s="1191"/>
      <c r="N9" s="1191"/>
      <c r="O9" s="1193"/>
      <c r="P9" s="1200"/>
      <c r="Q9" s="1191"/>
      <c r="R9" s="1191"/>
      <c r="S9" s="1191"/>
      <c r="T9" s="1191"/>
      <c r="U9" s="1191"/>
      <c r="V9" s="1167"/>
      <c r="W9" s="1200"/>
      <c r="X9" s="1191"/>
      <c r="Y9" s="1191"/>
      <c r="Z9" s="1191"/>
      <c r="AA9" s="1191"/>
      <c r="AB9" s="1191"/>
      <c r="AC9" s="1167"/>
      <c r="AD9" s="1200"/>
      <c r="AE9" s="1191"/>
      <c r="AF9" s="1191"/>
      <c r="AG9" s="1191"/>
      <c r="AH9" s="1191"/>
      <c r="AI9" s="1191"/>
      <c r="AJ9" s="1236"/>
      <c r="AK9" s="1200"/>
      <c r="AL9" s="1191"/>
      <c r="AM9" s="1191"/>
      <c r="AN9" s="1191"/>
      <c r="AO9" s="1191"/>
      <c r="AP9" s="1191"/>
      <c r="AQ9" s="1236"/>
      <c r="AR9" s="1200"/>
      <c r="AS9" s="1191"/>
      <c r="AT9" s="1191"/>
      <c r="AU9" s="1191"/>
      <c r="AV9" s="1191"/>
      <c r="AW9" s="1191"/>
      <c r="AX9" s="1236"/>
      <c r="AY9" s="1200"/>
      <c r="AZ9" s="1191"/>
      <c r="BA9" s="1191"/>
      <c r="BB9" s="1191"/>
      <c r="BC9" s="1191"/>
      <c r="BD9" s="1191"/>
      <c r="BE9" s="1236"/>
      <c r="BF9" s="1200"/>
      <c r="BG9" s="1191"/>
      <c r="BH9" s="1191"/>
      <c r="BI9" s="1191"/>
      <c r="BJ9" s="1191"/>
      <c r="BK9" s="1191"/>
      <c r="BL9" s="1236"/>
      <c r="BM9" s="1200"/>
      <c r="BN9" s="1191"/>
      <c r="BO9" s="1191"/>
      <c r="BP9" s="1191"/>
      <c r="BQ9" s="1191"/>
      <c r="BR9" s="1191"/>
      <c r="BS9" s="1236"/>
    </row>
    <row r="10" spans="1:71" s="614" customFormat="1" ht="37.5" customHeight="1" thickBot="1">
      <c r="A10" s="1223"/>
      <c r="B10" s="1223"/>
      <c r="C10" s="1212"/>
      <c r="D10" s="1217"/>
      <c r="E10" s="1217"/>
      <c r="F10" s="1217"/>
      <c r="G10" s="1217"/>
      <c r="H10" s="1219"/>
      <c r="I10" s="1201"/>
      <c r="J10" s="1192"/>
      <c r="K10" s="1192"/>
      <c r="L10" s="1192"/>
      <c r="M10" s="1192"/>
      <c r="N10" s="1192"/>
      <c r="O10" s="1194"/>
      <c r="P10" s="1201"/>
      <c r="Q10" s="1192"/>
      <c r="R10" s="1192"/>
      <c r="S10" s="1192"/>
      <c r="T10" s="1192"/>
      <c r="U10" s="1192"/>
      <c r="V10" s="1168"/>
      <c r="W10" s="1201"/>
      <c r="X10" s="1192"/>
      <c r="Y10" s="1192"/>
      <c r="Z10" s="1192"/>
      <c r="AA10" s="1192"/>
      <c r="AB10" s="1192"/>
      <c r="AC10" s="1168"/>
      <c r="AD10" s="1201"/>
      <c r="AE10" s="1192"/>
      <c r="AF10" s="1192"/>
      <c r="AG10" s="1192"/>
      <c r="AH10" s="1192"/>
      <c r="AI10" s="1192"/>
      <c r="AJ10" s="1237"/>
      <c r="AK10" s="1201"/>
      <c r="AL10" s="1192"/>
      <c r="AM10" s="1192"/>
      <c r="AN10" s="1192"/>
      <c r="AO10" s="1192"/>
      <c r="AP10" s="1192"/>
      <c r="AQ10" s="1237"/>
      <c r="AR10" s="1201"/>
      <c r="AS10" s="1192"/>
      <c r="AT10" s="1192"/>
      <c r="AU10" s="1192"/>
      <c r="AV10" s="1192"/>
      <c r="AW10" s="1192"/>
      <c r="AX10" s="1237"/>
      <c r="AY10" s="1201"/>
      <c r="AZ10" s="1192"/>
      <c r="BA10" s="1192"/>
      <c r="BB10" s="1192"/>
      <c r="BC10" s="1192"/>
      <c r="BD10" s="1192"/>
      <c r="BE10" s="1237"/>
      <c r="BF10" s="1201"/>
      <c r="BG10" s="1192"/>
      <c r="BH10" s="1192"/>
      <c r="BI10" s="1192"/>
      <c r="BJ10" s="1192"/>
      <c r="BK10" s="1192"/>
      <c r="BL10" s="1237"/>
      <c r="BM10" s="1201"/>
      <c r="BN10" s="1192"/>
      <c r="BO10" s="1192"/>
      <c r="BP10" s="1192"/>
      <c r="BQ10" s="1192"/>
      <c r="BR10" s="1192"/>
      <c r="BS10" s="1237"/>
    </row>
    <row r="11" spans="1:131" s="285" customFormat="1" ht="16.5" thickBot="1">
      <c r="A11" s="468">
        <v>1</v>
      </c>
      <c r="B11" s="468">
        <v>2</v>
      </c>
      <c r="C11" s="683">
        <v>3</v>
      </c>
      <c r="D11" s="472">
        <v>4</v>
      </c>
      <c r="E11" s="472">
        <v>5</v>
      </c>
      <c r="F11" s="472">
        <v>6</v>
      </c>
      <c r="G11" s="472">
        <v>7</v>
      </c>
      <c r="H11" s="471">
        <v>8</v>
      </c>
      <c r="I11" s="469">
        <v>9</v>
      </c>
      <c r="J11" s="470">
        <v>10</v>
      </c>
      <c r="K11" s="472">
        <v>11</v>
      </c>
      <c r="L11" s="470">
        <v>12</v>
      </c>
      <c r="M11" s="472">
        <v>13</v>
      </c>
      <c r="N11" s="364">
        <v>14</v>
      </c>
      <c r="O11" s="318">
        <v>15</v>
      </c>
      <c r="P11" s="363">
        <v>16</v>
      </c>
      <c r="Q11" s="364">
        <v>17</v>
      </c>
      <c r="R11" s="364">
        <v>18</v>
      </c>
      <c r="S11" s="364">
        <v>19</v>
      </c>
      <c r="T11" s="364">
        <v>20</v>
      </c>
      <c r="U11" s="364">
        <v>21</v>
      </c>
      <c r="V11" s="473">
        <v>22</v>
      </c>
      <c r="W11" s="363">
        <v>23</v>
      </c>
      <c r="X11" s="364">
        <v>24</v>
      </c>
      <c r="Y11" s="364">
        <v>25</v>
      </c>
      <c r="Z11" s="364">
        <v>26</v>
      </c>
      <c r="AA11" s="364">
        <v>27</v>
      </c>
      <c r="AB11" s="364">
        <v>28</v>
      </c>
      <c r="AC11" s="473">
        <v>29</v>
      </c>
      <c r="AD11" s="365">
        <v>30</v>
      </c>
      <c r="AE11" s="366">
        <v>31</v>
      </c>
      <c r="AF11" s="682">
        <v>32</v>
      </c>
      <c r="AG11" s="366">
        <v>33</v>
      </c>
      <c r="AH11" s="366">
        <v>34</v>
      </c>
      <c r="AI11" s="366">
        <v>35</v>
      </c>
      <c r="AJ11" s="367">
        <v>36</v>
      </c>
      <c r="AK11" s="365">
        <v>37</v>
      </c>
      <c r="AL11" s="366">
        <v>38</v>
      </c>
      <c r="AM11" s="682">
        <v>39</v>
      </c>
      <c r="AN11" s="366">
        <v>40</v>
      </c>
      <c r="AO11" s="366">
        <v>41</v>
      </c>
      <c r="AP11" s="366">
        <v>42</v>
      </c>
      <c r="AQ11" s="367">
        <v>43</v>
      </c>
      <c r="AR11" s="365">
        <v>44</v>
      </c>
      <c r="AS11" s="366">
        <v>45</v>
      </c>
      <c r="AT11" s="682">
        <v>46</v>
      </c>
      <c r="AU11" s="366">
        <v>47</v>
      </c>
      <c r="AV11" s="366">
        <v>48</v>
      </c>
      <c r="AW11" s="366">
        <v>49</v>
      </c>
      <c r="AX11" s="367">
        <v>50</v>
      </c>
      <c r="AY11" s="365">
        <v>51</v>
      </c>
      <c r="AZ11" s="366">
        <v>52</v>
      </c>
      <c r="BA11" s="682">
        <v>53</v>
      </c>
      <c r="BB11" s="366">
        <v>54</v>
      </c>
      <c r="BC11" s="366">
        <v>55</v>
      </c>
      <c r="BD11" s="366">
        <v>56</v>
      </c>
      <c r="BE11" s="367">
        <v>57</v>
      </c>
      <c r="BF11" s="365">
        <v>58</v>
      </c>
      <c r="BG11" s="366">
        <v>59</v>
      </c>
      <c r="BH11" s="682">
        <v>60</v>
      </c>
      <c r="BI11" s="366">
        <v>61</v>
      </c>
      <c r="BJ11" s="366">
        <v>62</v>
      </c>
      <c r="BK11" s="366">
        <v>63</v>
      </c>
      <c r="BL11" s="367">
        <v>64</v>
      </c>
      <c r="BM11" s="365">
        <v>65</v>
      </c>
      <c r="BN11" s="366">
        <v>66</v>
      </c>
      <c r="BO11" s="682">
        <v>67</v>
      </c>
      <c r="BP11" s="366">
        <v>68</v>
      </c>
      <c r="BQ11" s="366">
        <v>69</v>
      </c>
      <c r="BR11" s="366">
        <v>70</v>
      </c>
      <c r="BS11" s="367">
        <v>71</v>
      </c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89"/>
      <c r="DB11" s="289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89"/>
      <c r="DO11" s="289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89"/>
    </row>
    <row r="12" spans="1:131" s="376" customFormat="1" ht="18.75" customHeight="1" thickBot="1">
      <c r="A12" s="371" t="s">
        <v>452</v>
      </c>
      <c r="B12" s="372" t="s">
        <v>453</v>
      </c>
      <c r="C12" s="373">
        <f aca="true" t="shared" si="0" ref="C12:BN12">C13+C28</f>
        <v>6</v>
      </c>
      <c r="D12" s="374">
        <f t="shared" si="0"/>
        <v>6</v>
      </c>
      <c r="E12" s="374">
        <f>E13+E28</f>
        <v>10</v>
      </c>
      <c r="F12" s="374">
        <f t="shared" si="0"/>
        <v>0</v>
      </c>
      <c r="G12" s="374">
        <f t="shared" si="0"/>
        <v>0</v>
      </c>
      <c r="H12" s="375">
        <f t="shared" si="0"/>
        <v>0</v>
      </c>
      <c r="I12" s="373">
        <f>I13+I28</f>
        <v>2104</v>
      </c>
      <c r="J12" s="373">
        <f t="shared" si="0"/>
        <v>700</v>
      </c>
      <c r="K12" s="373">
        <f t="shared" si="0"/>
        <v>1404</v>
      </c>
      <c r="L12" s="373">
        <f t="shared" si="0"/>
        <v>1012</v>
      </c>
      <c r="M12" s="373">
        <f t="shared" si="0"/>
        <v>330</v>
      </c>
      <c r="N12" s="373">
        <f t="shared" si="0"/>
        <v>62</v>
      </c>
      <c r="O12" s="373">
        <f t="shared" si="0"/>
        <v>0</v>
      </c>
      <c r="P12" s="373">
        <f t="shared" si="0"/>
        <v>852</v>
      </c>
      <c r="Q12" s="373">
        <f t="shared" si="0"/>
        <v>284</v>
      </c>
      <c r="R12" s="373">
        <f t="shared" si="0"/>
        <v>568</v>
      </c>
      <c r="S12" s="373">
        <f t="shared" si="0"/>
        <v>414</v>
      </c>
      <c r="T12" s="373">
        <f t="shared" si="0"/>
        <v>128</v>
      </c>
      <c r="U12" s="373">
        <f t="shared" si="0"/>
        <v>26</v>
      </c>
      <c r="V12" s="373">
        <f t="shared" si="0"/>
        <v>0</v>
      </c>
      <c r="W12" s="373">
        <f>W13+W28</f>
        <v>1252</v>
      </c>
      <c r="X12" s="373">
        <f t="shared" si="0"/>
        <v>416</v>
      </c>
      <c r="Y12" s="373">
        <f t="shared" si="0"/>
        <v>836</v>
      </c>
      <c r="Z12" s="373">
        <f t="shared" si="0"/>
        <v>598</v>
      </c>
      <c r="AA12" s="373">
        <f t="shared" si="0"/>
        <v>202</v>
      </c>
      <c r="AB12" s="373">
        <f t="shared" si="0"/>
        <v>36</v>
      </c>
      <c r="AC12" s="373">
        <f t="shared" si="0"/>
        <v>0</v>
      </c>
      <c r="AD12" s="373">
        <f t="shared" si="0"/>
        <v>0</v>
      </c>
      <c r="AE12" s="373">
        <f t="shared" si="0"/>
        <v>0</v>
      </c>
      <c r="AF12" s="373">
        <f t="shared" si="0"/>
        <v>0</v>
      </c>
      <c r="AG12" s="373">
        <f t="shared" si="0"/>
        <v>0</v>
      </c>
      <c r="AH12" s="373">
        <f t="shared" si="0"/>
        <v>0</v>
      </c>
      <c r="AI12" s="373">
        <f t="shared" si="0"/>
        <v>0</v>
      </c>
      <c r="AJ12" s="373">
        <f t="shared" si="0"/>
        <v>0</v>
      </c>
      <c r="AK12" s="373">
        <f t="shared" si="0"/>
        <v>0</v>
      </c>
      <c r="AL12" s="373">
        <f t="shared" si="0"/>
        <v>0</v>
      </c>
      <c r="AM12" s="373">
        <f t="shared" si="0"/>
        <v>0</v>
      </c>
      <c r="AN12" s="373">
        <f t="shared" si="0"/>
        <v>0</v>
      </c>
      <c r="AO12" s="373">
        <f t="shared" si="0"/>
        <v>0</v>
      </c>
      <c r="AP12" s="373">
        <f t="shared" si="0"/>
        <v>0</v>
      </c>
      <c r="AQ12" s="373">
        <f t="shared" si="0"/>
        <v>0</v>
      </c>
      <c r="AR12" s="373">
        <f t="shared" si="0"/>
        <v>0</v>
      </c>
      <c r="AS12" s="373">
        <f t="shared" si="0"/>
        <v>0</v>
      </c>
      <c r="AT12" s="373">
        <f t="shared" si="0"/>
        <v>0</v>
      </c>
      <c r="AU12" s="373">
        <f t="shared" si="0"/>
        <v>0</v>
      </c>
      <c r="AV12" s="373">
        <f t="shared" si="0"/>
        <v>0</v>
      </c>
      <c r="AW12" s="373">
        <f t="shared" si="0"/>
        <v>0</v>
      </c>
      <c r="AX12" s="373">
        <f t="shared" si="0"/>
        <v>0</v>
      </c>
      <c r="AY12" s="373">
        <f t="shared" si="0"/>
        <v>0</v>
      </c>
      <c r="AZ12" s="373">
        <f t="shared" si="0"/>
        <v>0</v>
      </c>
      <c r="BA12" s="373">
        <f t="shared" si="0"/>
        <v>0</v>
      </c>
      <c r="BB12" s="373">
        <f t="shared" si="0"/>
        <v>0</v>
      </c>
      <c r="BC12" s="373">
        <f t="shared" si="0"/>
        <v>0</v>
      </c>
      <c r="BD12" s="373">
        <f t="shared" si="0"/>
        <v>0</v>
      </c>
      <c r="BE12" s="373">
        <f t="shared" si="0"/>
        <v>0</v>
      </c>
      <c r="BF12" s="373">
        <f t="shared" si="0"/>
        <v>0</v>
      </c>
      <c r="BG12" s="373">
        <f t="shared" si="0"/>
        <v>0</v>
      </c>
      <c r="BH12" s="373">
        <f t="shared" si="0"/>
        <v>0</v>
      </c>
      <c r="BI12" s="373">
        <f t="shared" si="0"/>
        <v>0</v>
      </c>
      <c r="BJ12" s="373">
        <f t="shared" si="0"/>
        <v>0</v>
      </c>
      <c r="BK12" s="373">
        <f t="shared" si="0"/>
        <v>0</v>
      </c>
      <c r="BL12" s="373">
        <f t="shared" si="0"/>
        <v>0</v>
      </c>
      <c r="BM12" s="373">
        <f t="shared" si="0"/>
        <v>0</v>
      </c>
      <c r="BN12" s="373">
        <f t="shared" si="0"/>
        <v>0</v>
      </c>
      <c r="BO12" s="373">
        <f>BO13+BO28</f>
        <v>0</v>
      </c>
      <c r="BP12" s="373">
        <f>BP13+BP28</f>
        <v>0</v>
      </c>
      <c r="BQ12" s="373">
        <f>BQ13+BQ28</f>
        <v>0</v>
      </c>
      <c r="BR12" s="373">
        <f>BR13+BR28</f>
        <v>0</v>
      </c>
      <c r="BS12" s="373">
        <f>BS13+BS28</f>
        <v>0</v>
      </c>
      <c r="BT12" s="376">
        <f aca="true" t="shared" si="1" ref="BT12:BY12">P12+W12</f>
        <v>2104</v>
      </c>
      <c r="BU12" s="376">
        <f t="shared" si="1"/>
        <v>700</v>
      </c>
      <c r="BV12" s="376">
        <f t="shared" si="1"/>
        <v>1404</v>
      </c>
      <c r="BW12" s="376">
        <f t="shared" si="1"/>
        <v>1012</v>
      </c>
      <c r="BX12" s="376">
        <f t="shared" si="1"/>
        <v>330</v>
      </c>
      <c r="BY12" s="376">
        <f t="shared" si="1"/>
        <v>62</v>
      </c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  <c r="DG12" s="377"/>
      <c r="DH12" s="377"/>
      <c r="DI12" s="377"/>
      <c r="DJ12" s="377"/>
      <c r="DK12" s="377"/>
      <c r="DL12" s="377"/>
      <c r="DM12" s="377"/>
      <c r="DN12" s="377"/>
      <c r="DO12" s="377"/>
      <c r="DP12" s="377"/>
      <c r="DQ12" s="377"/>
      <c r="DR12" s="377"/>
      <c r="DS12" s="377"/>
      <c r="DT12" s="377"/>
      <c r="DU12" s="377"/>
      <c r="DV12" s="377"/>
      <c r="DW12" s="377"/>
      <c r="DX12" s="377"/>
      <c r="DY12" s="377"/>
      <c r="DZ12" s="377"/>
      <c r="EA12" s="377"/>
    </row>
    <row r="13" spans="1:131" s="376" customFormat="1" ht="18.75" customHeight="1" thickBot="1">
      <c r="A13" s="371" t="s">
        <v>454</v>
      </c>
      <c r="B13" s="372" t="s">
        <v>455</v>
      </c>
      <c r="C13" s="373">
        <v>2</v>
      </c>
      <c r="D13" s="374">
        <v>5</v>
      </c>
      <c r="E13" s="374">
        <v>9</v>
      </c>
      <c r="F13" s="374"/>
      <c r="G13" s="374"/>
      <c r="H13" s="378"/>
      <c r="I13" s="373">
        <f>SUM(I14:I27)</f>
        <v>1400</v>
      </c>
      <c r="J13" s="373">
        <f aca="true" t="shared" si="2" ref="J13:BS13">SUM(J14:J27)</f>
        <v>464</v>
      </c>
      <c r="K13" s="373">
        <f t="shared" si="2"/>
        <v>936</v>
      </c>
      <c r="L13" s="373">
        <f t="shared" si="2"/>
        <v>640</v>
      </c>
      <c r="M13" s="373">
        <f t="shared" si="2"/>
        <v>274</v>
      </c>
      <c r="N13" s="373">
        <f t="shared" si="2"/>
        <v>22</v>
      </c>
      <c r="O13" s="373">
        <f t="shared" si="2"/>
        <v>0</v>
      </c>
      <c r="P13" s="373">
        <f t="shared" si="2"/>
        <v>564</v>
      </c>
      <c r="Q13" s="373">
        <f t="shared" si="2"/>
        <v>188</v>
      </c>
      <c r="R13" s="373">
        <f t="shared" si="2"/>
        <v>376</v>
      </c>
      <c r="S13" s="373">
        <f t="shared" si="2"/>
        <v>264</v>
      </c>
      <c r="T13" s="373">
        <f t="shared" si="2"/>
        <v>106</v>
      </c>
      <c r="U13" s="373">
        <f t="shared" si="2"/>
        <v>6</v>
      </c>
      <c r="V13" s="373">
        <f t="shared" si="2"/>
        <v>0</v>
      </c>
      <c r="W13" s="373">
        <f t="shared" si="2"/>
        <v>836</v>
      </c>
      <c r="X13" s="373">
        <f t="shared" si="2"/>
        <v>276</v>
      </c>
      <c r="Y13" s="373">
        <f t="shared" si="2"/>
        <v>560</v>
      </c>
      <c r="Z13" s="373">
        <f t="shared" si="2"/>
        <v>376</v>
      </c>
      <c r="AA13" s="373">
        <f t="shared" si="2"/>
        <v>168</v>
      </c>
      <c r="AB13" s="373">
        <f t="shared" si="2"/>
        <v>16</v>
      </c>
      <c r="AC13" s="373">
        <f t="shared" si="2"/>
        <v>0</v>
      </c>
      <c r="AD13" s="373">
        <f t="shared" si="2"/>
        <v>0</v>
      </c>
      <c r="AE13" s="373">
        <f t="shared" si="2"/>
        <v>0</v>
      </c>
      <c r="AF13" s="373">
        <f t="shared" si="2"/>
        <v>0</v>
      </c>
      <c r="AG13" s="373">
        <f t="shared" si="2"/>
        <v>0</v>
      </c>
      <c r="AH13" s="373">
        <f t="shared" si="2"/>
        <v>0</v>
      </c>
      <c r="AI13" s="373">
        <f t="shared" si="2"/>
        <v>0</v>
      </c>
      <c r="AJ13" s="373">
        <f t="shared" si="2"/>
        <v>0</v>
      </c>
      <c r="AK13" s="373">
        <f t="shared" si="2"/>
        <v>0</v>
      </c>
      <c r="AL13" s="373">
        <f t="shared" si="2"/>
        <v>0</v>
      </c>
      <c r="AM13" s="373">
        <f t="shared" si="2"/>
        <v>0</v>
      </c>
      <c r="AN13" s="373">
        <f t="shared" si="2"/>
        <v>0</v>
      </c>
      <c r="AO13" s="373">
        <f t="shared" si="2"/>
        <v>0</v>
      </c>
      <c r="AP13" s="373">
        <f t="shared" si="2"/>
        <v>0</v>
      </c>
      <c r="AQ13" s="373">
        <f t="shared" si="2"/>
        <v>0</v>
      </c>
      <c r="AR13" s="373">
        <f t="shared" si="2"/>
        <v>0</v>
      </c>
      <c r="AS13" s="373">
        <f t="shared" si="2"/>
        <v>0</v>
      </c>
      <c r="AT13" s="373">
        <f t="shared" si="2"/>
        <v>0</v>
      </c>
      <c r="AU13" s="373">
        <f t="shared" si="2"/>
        <v>0</v>
      </c>
      <c r="AV13" s="373">
        <f t="shared" si="2"/>
        <v>0</v>
      </c>
      <c r="AW13" s="373">
        <f t="shared" si="2"/>
        <v>0</v>
      </c>
      <c r="AX13" s="373">
        <f t="shared" si="2"/>
        <v>0</v>
      </c>
      <c r="AY13" s="373">
        <f t="shared" si="2"/>
        <v>0</v>
      </c>
      <c r="AZ13" s="373">
        <f t="shared" si="2"/>
        <v>0</v>
      </c>
      <c r="BA13" s="373">
        <f t="shared" si="2"/>
        <v>0</v>
      </c>
      <c r="BB13" s="373">
        <f t="shared" si="2"/>
        <v>0</v>
      </c>
      <c r="BC13" s="373">
        <f t="shared" si="2"/>
        <v>0</v>
      </c>
      <c r="BD13" s="373">
        <f t="shared" si="2"/>
        <v>0</v>
      </c>
      <c r="BE13" s="373">
        <f t="shared" si="2"/>
        <v>0</v>
      </c>
      <c r="BF13" s="373">
        <f t="shared" si="2"/>
        <v>0</v>
      </c>
      <c r="BG13" s="373">
        <f t="shared" si="2"/>
        <v>0</v>
      </c>
      <c r="BH13" s="373">
        <f t="shared" si="2"/>
        <v>0</v>
      </c>
      <c r="BI13" s="373">
        <f t="shared" si="2"/>
        <v>0</v>
      </c>
      <c r="BJ13" s="373">
        <f t="shared" si="2"/>
        <v>0</v>
      </c>
      <c r="BK13" s="373">
        <f t="shared" si="2"/>
        <v>0</v>
      </c>
      <c r="BL13" s="373">
        <f t="shared" si="2"/>
        <v>0</v>
      </c>
      <c r="BM13" s="373">
        <f t="shared" si="2"/>
        <v>0</v>
      </c>
      <c r="BN13" s="373">
        <f t="shared" si="2"/>
        <v>0</v>
      </c>
      <c r="BO13" s="373">
        <f t="shared" si="2"/>
        <v>0</v>
      </c>
      <c r="BP13" s="373">
        <f t="shared" si="2"/>
        <v>0</v>
      </c>
      <c r="BQ13" s="373">
        <f t="shared" si="2"/>
        <v>0</v>
      </c>
      <c r="BR13" s="373">
        <f t="shared" si="2"/>
        <v>0</v>
      </c>
      <c r="BS13" s="373">
        <f t="shared" si="2"/>
        <v>0</v>
      </c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  <c r="DG13" s="377"/>
      <c r="DH13" s="377"/>
      <c r="DI13" s="377"/>
      <c r="DJ13" s="377"/>
      <c r="DK13" s="377"/>
      <c r="DL13" s="377"/>
      <c r="DM13" s="377"/>
      <c r="DN13" s="377"/>
      <c r="DO13" s="377"/>
      <c r="DP13" s="377"/>
      <c r="DQ13" s="377"/>
      <c r="DR13" s="377"/>
      <c r="DS13" s="377"/>
      <c r="DT13" s="377"/>
      <c r="DU13" s="377"/>
      <c r="DV13" s="377"/>
      <c r="DW13" s="377"/>
      <c r="DX13" s="377"/>
      <c r="DY13" s="377"/>
      <c r="DZ13" s="377"/>
      <c r="EA13" s="377"/>
    </row>
    <row r="14" spans="1:71" s="385" customFormat="1" ht="16.5" customHeight="1">
      <c r="A14" s="379" t="s">
        <v>303</v>
      </c>
      <c r="B14" s="380" t="s">
        <v>290</v>
      </c>
      <c r="C14" s="381">
        <v>1.2</v>
      </c>
      <c r="D14" s="382"/>
      <c r="E14" s="382"/>
      <c r="F14" s="382"/>
      <c r="G14" s="382"/>
      <c r="H14" s="383"/>
      <c r="I14" s="381">
        <f>P14+W14+AD14+AK14+AR14+AY14+BF14+BM14</f>
        <v>116</v>
      </c>
      <c r="J14" s="381">
        <f aca="true" t="shared" si="3" ref="J14:O27">Q14+X14+AE14+AL14+AS14+AZ14+BG14+BN14</f>
        <v>38</v>
      </c>
      <c r="K14" s="381">
        <f t="shared" si="3"/>
        <v>78</v>
      </c>
      <c r="L14" s="381">
        <f t="shared" si="3"/>
        <v>78</v>
      </c>
      <c r="M14" s="381">
        <f t="shared" si="3"/>
        <v>0</v>
      </c>
      <c r="N14" s="381">
        <f t="shared" si="3"/>
        <v>0</v>
      </c>
      <c r="O14" s="381">
        <f t="shared" si="3"/>
        <v>0</v>
      </c>
      <c r="P14" s="381">
        <f>Q14+R14</f>
        <v>48</v>
      </c>
      <c r="Q14" s="382">
        <f>R14/2</f>
        <v>16</v>
      </c>
      <c r="R14" s="382">
        <f>S14+T14+U14+V14</f>
        <v>32</v>
      </c>
      <c r="S14" s="382">
        <v>32</v>
      </c>
      <c r="T14" s="382"/>
      <c r="U14" s="382"/>
      <c r="V14" s="383"/>
      <c r="W14" s="381">
        <f>X14+Y14</f>
        <v>68</v>
      </c>
      <c r="X14" s="382">
        <v>22</v>
      </c>
      <c r="Y14" s="382">
        <f>Z14+AA14+AB14+AC14</f>
        <v>46</v>
      </c>
      <c r="Z14" s="382">
        <v>46</v>
      </c>
      <c r="AA14" s="382"/>
      <c r="AB14" s="382"/>
      <c r="AC14" s="384"/>
      <c r="AD14" s="382"/>
      <c r="AE14" s="382"/>
      <c r="AF14" s="382"/>
      <c r="AG14" s="382"/>
      <c r="AH14" s="382"/>
      <c r="AI14" s="382"/>
      <c r="AJ14" s="370"/>
      <c r="AK14" s="368"/>
      <c r="AL14" s="369"/>
      <c r="AM14" s="369"/>
      <c r="AN14" s="369"/>
      <c r="AO14" s="369"/>
      <c r="AP14" s="369"/>
      <c r="AQ14" s="370"/>
      <c r="AR14" s="382"/>
      <c r="AS14" s="382"/>
      <c r="AT14" s="382"/>
      <c r="AU14" s="382"/>
      <c r="AV14" s="382"/>
      <c r="AW14" s="382"/>
      <c r="AX14" s="370"/>
      <c r="AY14" s="368"/>
      <c r="AZ14" s="369"/>
      <c r="BA14" s="369"/>
      <c r="BB14" s="369"/>
      <c r="BC14" s="369"/>
      <c r="BD14" s="369"/>
      <c r="BE14" s="370"/>
      <c r="BF14" s="382"/>
      <c r="BG14" s="382"/>
      <c r="BH14" s="382"/>
      <c r="BI14" s="382"/>
      <c r="BJ14" s="382"/>
      <c r="BK14" s="382"/>
      <c r="BL14" s="370"/>
      <c r="BM14" s="368"/>
      <c r="BN14" s="369"/>
      <c r="BO14" s="369"/>
      <c r="BP14" s="369"/>
      <c r="BQ14" s="369"/>
      <c r="BR14" s="369"/>
      <c r="BS14" s="370"/>
    </row>
    <row r="15" spans="1:71" s="385" customFormat="1" ht="16.5" customHeight="1">
      <c r="A15" s="386" t="s">
        <v>304</v>
      </c>
      <c r="B15" s="387" t="s">
        <v>456</v>
      </c>
      <c r="C15" s="388"/>
      <c r="D15" s="389">
        <v>1</v>
      </c>
      <c r="E15" s="388">
        <v>2</v>
      </c>
      <c r="F15" s="389"/>
      <c r="G15" s="389"/>
      <c r="H15" s="390"/>
      <c r="I15" s="381">
        <f aca="true" t="shared" si="4" ref="I15:I27">P15+W15+AD15+AK15+AR15+AY15+BF15+BM15</f>
        <v>176</v>
      </c>
      <c r="J15" s="381">
        <f t="shared" si="3"/>
        <v>59</v>
      </c>
      <c r="K15" s="381">
        <f t="shared" si="3"/>
        <v>117</v>
      </c>
      <c r="L15" s="381">
        <f t="shared" si="3"/>
        <v>117</v>
      </c>
      <c r="M15" s="381">
        <f t="shared" si="3"/>
        <v>0</v>
      </c>
      <c r="N15" s="381">
        <f t="shared" si="3"/>
        <v>0</v>
      </c>
      <c r="O15" s="381">
        <f t="shared" si="3"/>
        <v>0</v>
      </c>
      <c r="P15" s="381">
        <f aca="true" t="shared" si="5" ref="P15:P27">Q15+R15</f>
        <v>72</v>
      </c>
      <c r="Q15" s="382">
        <f aca="true" t="shared" si="6" ref="Q15:Q27">R15/2</f>
        <v>24</v>
      </c>
      <c r="R15" s="382">
        <f aca="true" t="shared" si="7" ref="R15:R27">S15+T15+U15+V15</f>
        <v>48</v>
      </c>
      <c r="S15" s="382">
        <v>48</v>
      </c>
      <c r="T15" s="382"/>
      <c r="U15" s="382"/>
      <c r="V15" s="383"/>
      <c r="W15" s="381">
        <f aca="true" t="shared" si="8" ref="W15:W26">X15+Y15</f>
        <v>104</v>
      </c>
      <c r="X15" s="382">
        <v>35</v>
      </c>
      <c r="Y15" s="382">
        <f aca="true" t="shared" si="9" ref="Y15:Y26">Z15+AA15+AB15+AC15</f>
        <v>69</v>
      </c>
      <c r="Z15" s="382">
        <v>69</v>
      </c>
      <c r="AA15" s="382"/>
      <c r="AB15" s="382"/>
      <c r="AC15" s="384"/>
      <c r="AD15" s="391"/>
      <c r="AE15" s="391"/>
      <c r="AF15" s="391"/>
      <c r="AG15" s="391"/>
      <c r="AH15" s="391"/>
      <c r="AI15" s="391"/>
      <c r="AJ15" s="392"/>
      <c r="AK15" s="393"/>
      <c r="AL15" s="394"/>
      <c r="AM15" s="394"/>
      <c r="AN15" s="394"/>
      <c r="AO15" s="394"/>
      <c r="AP15" s="394"/>
      <c r="AQ15" s="392"/>
      <c r="AR15" s="391"/>
      <c r="AS15" s="391"/>
      <c r="AT15" s="391"/>
      <c r="AU15" s="391"/>
      <c r="AV15" s="391"/>
      <c r="AW15" s="391"/>
      <c r="AX15" s="392"/>
      <c r="AY15" s="393"/>
      <c r="AZ15" s="394"/>
      <c r="BA15" s="394"/>
      <c r="BB15" s="394"/>
      <c r="BC15" s="394"/>
      <c r="BD15" s="394"/>
      <c r="BE15" s="392"/>
      <c r="BF15" s="391"/>
      <c r="BG15" s="391"/>
      <c r="BH15" s="391"/>
      <c r="BI15" s="391"/>
      <c r="BJ15" s="391"/>
      <c r="BK15" s="391"/>
      <c r="BL15" s="392"/>
      <c r="BM15" s="393"/>
      <c r="BN15" s="394"/>
      <c r="BO15" s="394"/>
      <c r="BP15" s="394"/>
      <c r="BQ15" s="394"/>
      <c r="BR15" s="394"/>
      <c r="BS15" s="392"/>
    </row>
    <row r="16" spans="1:71" s="398" customFormat="1" ht="16.5" customHeight="1">
      <c r="A16" s="386" t="s">
        <v>305</v>
      </c>
      <c r="B16" s="387" t="s">
        <v>457</v>
      </c>
      <c r="C16" s="388"/>
      <c r="D16" s="389"/>
      <c r="E16" s="388">
        <v>2</v>
      </c>
      <c r="F16" s="389"/>
      <c r="G16" s="389"/>
      <c r="H16" s="390"/>
      <c r="I16" s="381">
        <f t="shared" si="4"/>
        <v>116</v>
      </c>
      <c r="J16" s="381">
        <f t="shared" si="3"/>
        <v>39</v>
      </c>
      <c r="K16" s="381">
        <f t="shared" si="3"/>
        <v>77</v>
      </c>
      <c r="L16" s="381">
        <f t="shared" si="3"/>
        <v>77</v>
      </c>
      <c r="M16" s="381">
        <f t="shared" si="3"/>
        <v>0</v>
      </c>
      <c r="N16" s="381">
        <f t="shared" si="3"/>
        <v>0</v>
      </c>
      <c r="O16" s="381">
        <f t="shared" si="3"/>
        <v>0</v>
      </c>
      <c r="P16" s="381"/>
      <c r="Q16" s="382"/>
      <c r="R16" s="382"/>
      <c r="S16" s="382"/>
      <c r="T16" s="382"/>
      <c r="U16" s="382"/>
      <c r="V16" s="383"/>
      <c r="W16" s="381">
        <f t="shared" si="8"/>
        <v>116</v>
      </c>
      <c r="X16" s="382">
        <v>39</v>
      </c>
      <c r="Y16" s="382">
        <f>Z16+AA16+AB16+AC16</f>
        <v>77</v>
      </c>
      <c r="Z16" s="382">
        <v>77</v>
      </c>
      <c r="AA16" s="382"/>
      <c r="AB16" s="382"/>
      <c r="AC16" s="384"/>
      <c r="AD16" s="391"/>
      <c r="AE16" s="391"/>
      <c r="AF16" s="391"/>
      <c r="AG16" s="391"/>
      <c r="AH16" s="391"/>
      <c r="AI16" s="391"/>
      <c r="AJ16" s="395"/>
      <c r="AK16" s="396"/>
      <c r="AL16" s="397"/>
      <c r="AM16" s="397"/>
      <c r="AN16" s="397"/>
      <c r="AO16" s="397"/>
      <c r="AP16" s="397"/>
      <c r="AQ16" s="395"/>
      <c r="AR16" s="391"/>
      <c r="AS16" s="391"/>
      <c r="AT16" s="391"/>
      <c r="AU16" s="391"/>
      <c r="AV16" s="391"/>
      <c r="AW16" s="391"/>
      <c r="AX16" s="395"/>
      <c r="AY16" s="396"/>
      <c r="AZ16" s="397"/>
      <c r="BA16" s="397"/>
      <c r="BB16" s="397"/>
      <c r="BC16" s="397"/>
      <c r="BD16" s="397"/>
      <c r="BE16" s="395"/>
      <c r="BF16" s="391"/>
      <c r="BG16" s="391"/>
      <c r="BH16" s="391"/>
      <c r="BI16" s="391"/>
      <c r="BJ16" s="391"/>
      <c r="BK16" s="391"/>
      <c r="BL16" s="395"/>
      <c r="BM16" s="396"/>
      <c r="BN16" s="397"/>
      <c r="BO16" s="397"/>
      <c r="BP16" s="397"/>
      <c r="BQ16" s="397"/>
      <c r="BR16" s="397"/>
      <c r="BS16" s="395"/>
    </row>
    <row r="17" spans="1:71" s="385" customFormat="1" ht="16.5" customHeight="1">
      <c r="A17" s="386" t="s">
        <v>306</v>
      </c>
      <c r="B17" s="387" t="s">
        <v>458</v>
      </c>
      <c r="C17" s="388"/>
      <c r="D17" s="389">
        <v>1</v>
      </c>
      <c r="E17" s="388"/>
      <c r="F17" s="389"/>
      <c r="G17" s="389"/>
      <c r="H17" s="390"/>
      <c r="I17" s="381">
        <f t="shared" si="4"/>
        <v>176</v>
      </c>
      <c r="J17" s="381">
        <f t="shared" si="3"/>
        <v>59</v>
      </c>
      <c r="K17" s="381">
        <f t="shared" si="3"/>
        <v>117</v>
      </c>
      <c r="L17" s="381">
        <f t="shared" si="3"/>
        <v>0</v>
      </c>
      <c r="M17" s="381">
        <f t="shared" si="3"/>
        <v>117</v>
      </c>
      <c r="N17" s="381">
        <f t="shared" si="3"/>
        <v>0</v>
      </c>
      <c r="O17" s="381">
        <f t="shared" si="3"/>
        <v>0</v>
      </c>
      <c r="P17" s="381">
        <f t="shared" si="5"/>
        <v>72</v>
      </c>
      <c r="Q17" s="382">
        <f t="shared" si="6"/>
        <v>24</v>
      </c>
      <c r="R17" s="382">
        <f t="shared" si="7"/>
        <v>48</v>
      </c>
      <c r="S17" s="382"/>
      <c r="T17" s="382">
        <v>48</v>
      </c>
      <c r="U17" s="382"/>
      <c r="V17" s="383"/>
      <c r="W17" s="381">
        <f t="shared" si="8"/>
        <v>104</v>
      </c>
      <c r="X17" s="382">
        <v>35</v>
      </c>
      <c r="Y17" s="382">
        <f t="shared" si="9"/>
        <v>69</v>
      </c>
      <c r="Z17" s="382"/>
      <c r="AA17" s="382">
        <v>69</v>
      </c>
      <c r="AB17" s="382"/>
      <c r="AC17" s="384"/>
      <c r="AD17" s="391"/>
      <c r="AE17" s="391"/>
      <c r="AF17" s="391"/>
      <c r="AG17" s="391"/>
      <c r="AH17" s="391"/>
      <c r="AI17" s="391"/>
      <c r="AJ17" s="392"/>
      <c r="AK17" s="393"/>
      <c r="AL17" s="394"/>
      <c r="AM17" s="394"/>
      <c r="AN17" s="394"/>
      <c r="AO17" s="394"/>
      <c r="AP17" s="394"/>
      <c r="AQ17" s="392"/>
      <c r="AR17" s="391"/>
      <c r="AS17" s="391"/>
      <c r="AT17" s="391"/>
      <c r="AU17" s="391"/>
      <c r="AV17" s="391"/>
      <c r="AW17" s="391"/>
      <c r="AX17" s="392"/>
      <c r="AY17" s="393"/>
      <c r="AZ17" s="394"/>
      <c r="BA17" s="394"/>
      <c r="BB17" s="394"/>
      <c r="BC17" s="394"/>
      <c r="BD17" s="394"/>
      <c r="BE17" s="392"/>
      <c r="BF17" s="391"/>
      <c r="BG17" s="391"/>
      <c r="BH17" s="391"/>
      <c r="BI17" s="391"/>
      <c r="BJ17" s="391"/>
      <c r="BK17" s="391"/>
      <c r="BL17" s="392"/>
      <c r="BM17" s="393"/>
      <c r="BN17" s="394"/>
      <c r="BO17" s="394"/>
      <c r="BP17" s="394"/>
      <c r="BQ17" s="394"/>
      <c r="BR17" s="394"/>
      <c r="BS17" s="392"/>
    </row>
    <row r="18" spans="1:71" s="385" customFormat="1" ht="16.5" customHeight="1">
      <c r="A18" s="386" t="s">
        <v>307</v>
      </c>
      <c r="B18" s="399" t="s">
        <v>612</v>
      </c>
      <c r="C18" s="388"/>
      <c r="D18" s="389"/>
      <c r="E18" s="389">
        <v>2</v>
      </c>
      <c r="F18" s="389"/>
      <c r="G18" s="389"/>
      <c r="H18" s="390"/>
      <c r="I18" s="381">
        <f t="shared" si="4"/>
        <v>136</v>
      </c>
      <c r="J18" s="381">
        <f t="shared" si="3"/>
        <v>44</v>
      </c>
      <c r="K18" s="381">
        <f t="shared" si="3"/>
        <v>92</v>
      </c>
      <c r="L18" s="381">
        <f t="shared" si="3"/>
        <v>92</v>
      </c>
      <c r="M18" s="381">
        <f t="shared" si="3"/>
        <v>0</v>
      </c>
      <c r="N18" s="381">
        <f t="shared" si="3"/>
        <v>0</v>
      </c>
      <c r="O18" s="381">
        <f t="shared" si="3"/>
        <v>0</v>
      </c>
      <c r="P18" s="381"/>
      <c r="Q18" s="382"/>
      <c r="R18" s="382"/>
      <c r="S18" s="382"/>
      <c r="T18" s="382"/>
      <c r="U18" s="382"/>
      <c r="V18" s="383"/>
      <c r="W18" s="381">
        <f t="shared" si="8"/>
        <v>136</v>
      </c>
      <c r="X18" s="382">
        <v>44</v>
      </c>
      <c r="Y18" s="382">
        <f t="shared" si="9"/>
        <v>92</v>
      </c>
      <c r="Z18" s="382">
        <v>92</v>
      </c>
      <c r="AA18" s="382"/>
      <c r="AB18" s="382"/>
      <c r="AC18" s="384"/>
      <c r="AD18" s="391"/>
      <c r="AE18" s="391"/>
      <c r="AF18" s="391"/>
      <c r="AG18" s="391"/>
      <c r="AH18" s="391"/>
      <c r="AI18" s="391"/>
      <c r="AJ18" s="392"/>
      <c r="AK18" s="393"/>
      <c r="AL18" s="394"/>
      <c r="AM18" s="394"/>
      <c r="AN18" s="394"/>
      <c r="AO18" s="394"/>
      <c r="AP18" s="394"/>
      <c r="AQ18" s="392"/>
      <c r="AR18" s="391"/>
      <c r="AS18" s="391"/>
      <c r="AT18" s="391"/>
      <c r="AU18" s="391"/>
      <c r="AV18" s="391"/>
      <c r="AW18" s="391"/>
      <c r="AX18" s="392"/>
      <c r="AY18" s="393"/>
      <c r="AZ18" s="394"/>
      <c r="BA18" s="394"/>
      <c r="BB18" s="394"/>
      <c r="BC18" s="394"/>
      <c r="BD18" s="394"/>
      <c r="BE18" s="392"/>
      <c r="BF18" s="391"/>
      <c r="BG18" s="391"/>
      <c r="BH18" s="391"/>
      <c r="BI18" s="391"/>
      <c r="BJ18" s="391"/>
      <c r="BK18" s="391"/>
      <c r="BL18" s="392"/>
      <c r="BM18" s="393"/>
      <c r="BN18" s="394"/>
      <c r="BO18" s="394"/>
      <c r="BP18" s="394"/>
      <c r="BQ18" s="394"/>
      <c r="BR18" s="394"/>
      <c r="BS18" s="392"/>
    </row>
    <row r="19" spans="1:71" s="385" customFormat="1" ht="16.5" customHeight="1">
      <c r="A19" s="386" t="s">
        <v>308</v>
      </c>
      <c r="B19" s="387" t="s">
        <v>317</v>
      </c>
      <c r="C19" s="388"/>
      <c r="D19" s="389"/>
      <c r="E19" s="389">
        <v>1</v>
      </c>
      <c r="F19" s="389"/>
      <c r="G19" s="389"/>
      <c r="H19" s="390"/>
      <c r="I19" s="381">
        <f t="shared" si="4"/>
        <v>48</v>
      </c>
      <c r="J19" s="381">
        <f t="shared" si="3"/>
        <v>16</v>
      </c>
      <c r="K19" s="381">
        <f t="shared" si="3"/>
        <v>32</v>
      </c>
      <c r="L19" s="381">
        <f t="shared" si="3"/>
        <v>32</v>
      </c>
      <c r="M19" s="381">
        <f t="shared" si="3"/>
        <v>0</v>
      </c>
      <c r="N19" s="381">
        <f t="shared" si="3"/>
        <v>0</v>
      </c>
      <c r="O19" s="381">
        <f t="shared" si="3"/>
        <v>0</v>
      </c>
      <c r="P19" s="381">
        <f t="shared" si="5"/>
        <v>48</v>
      </c>
      <c r="Q19" s="382">
        <f t="shared" si="6"/>
        <v>16</v>
      </c>
      <c r="R19" s="382">
        <f t="shared" si="7"/>
        <v>32</v>
      </c>
      <c r="S19" s="382">
        <v>32</v>
      </c>
      <c r="T19" s="382"/>
      <c r="U19" s="382"/>
      <c r="V19" s="383"/>
      <c r="W19" s="381"/>
      <c r="X19" s="382"/>
      <c r="Y19" s="382"/>
      <c r="Z19" s="382"/>
      <c r="AA19" s="382"/>
      <c r="AB19" s="382"/>
      <c r="AC19" s="384"/>
      <c r="AD19" s="391"/>
      <c r="AE19" s="391"/>
      <c r="AF19" s="391"/>
      <c r="AG19" s="391"/>
      <c r="AH19" s="391"/>
      <c r="AI19" s="391"/>
      <c r="AJ19" s="392"/>
      <c r="AK19" s="393"/>
      <c r="AL19" s="394"/>
      <c r="AM19" s="394"/>
      <c r="AN19" s="394"/>
      <c r="AO19" s="394"/>
      <c r="AP19" s="394"/>
      <c r="AQ19" s="392"/>
      <c r="AR19" s="391"/>
      <c r="AS19" s="391"/>
      <c r="AT19" s="391"/>
      <c r="AU19" s="391"/>
      <c r="AV19" s="391"/>
      <c r="AW19" s="391"/>
      <c r="AX19" s="392"/>
      <c r="AY19" s="393"/>
      <c r="AZ19" s="394"/>
      <c r="BA19" s="394"/>
      <c r="BB19" s="394"/>
      <c r="BC19" s="394"/>
      <c r="BD19" s="394"/>
      <c r="BE19" s="392"/>
      <c r="BF19" s="391"/>
      <c r="BG19" s="391"/>
      <c r="BH19" s="391"/>
      <c r="BI19" s="391"/>
      <c r="BJ19" s="391"/>
      <c r="BK19" s="391"/>
      <c r="BL19" s="392"/>
      <c r="BM19" s="393"/>
      <c r="BN19" s="394"/>
      <c r="BO19" s="394"/>
      <c r="BP19" s="394"/>
      <c r="BQ19" s="394"/>
      <c r="BR19" s="394"/>
      <c r="BS19" s="392"/>
    </row>
    <row r="20" spans="1:71" s="385" customFormat="1" ht="16.5" customHeight="1">
      <c r="A20" s="386" t="s">
        <v>309</v>
      </c>
      <c r="B20" s="387" t="s">
        <v>459</v>
      </c>
      <c r="C20" s="388"/>
      <c r="D20" s="389">
        <v>2</v>
      </c>
      <c r="E20" s="389"/>
      <c r="F20" s="389"/>
      <c r="G20" s="389"/>
      <c r="H20" s="390"/>
      <c r="I20" s="381">
        <f t="shared" si="4"/>
        <v>68</v>
      </c>
      <c r="J20" s="381">
        <f t="shared" si="3"/>
        <v>22</v>
      </c>
      <c r="K20" s="381">
        <f t="shared" si="3"/>
        <v>46</v>
      </c>
      <c r="L20" s="381">
        <f t="shared" si="3"/>
        <v>46</v>
      </c>
      <c r="M20" s="381">
        <f t="shared" si="3"/>
        <v>0</v>
      </c>
      <c r="N20" s="381">
        <f t="shared" si="3"/>
        <v>0</v>
      </c>
      <c r="O20" s="381">
        <f t="shared" si="3"/>
        <v>0</v>
      </c>
      <c r="P20" s="381"/>
      <c r="Q20" s="382"/>
      <c r="R20" s="382"/>
      <c r="S20" s="382"/>
      <c r="T20" s="382"/>
      <c r="U20" s="382"/>
      <c r="V20" s="383"/>
      <c r="W20" s="381">
        <f t="shared" si="8"/>
        <v>68</v>
      </c>
      <c r="X20" s="382">
        <v>22</v>
      </c>
      <c r="Y20" s="382">
        <f t="shared" si="9"/>
        <v>46</v>
      </c>
      <c r="Z20" s="382">
        <v>46</v>
      </c>
      <c r="AA20" s="382"/>
      <c r="AB20" s="382"/>
      <c r="AC20" s="384"/>
      <c r="AD20" s="391"/>
      <c r="AE20" s="391"/>
      <c r="AF20" s="391"/>
      <c r="AG20" s="391"/>
      <c r="AH20" s="391"/>
      <c r="AI20" s="391"/>
      <c r="AJ20" s="392"/>
      <c r="AK20" s="393"/>
      <c r="AL20" s="394"/>
      <c r="AM20" s="394"/>
      <c r="AN20" s="394"/>
      <c r="AO20" s="394"/>
      <c r="AP20" s="394"/>
      <c r="AQ20" s="392"/>
      <c r="AR20" s="391"/>
      <c r="AS20" s="391"/>
      <c r="AT20" s="391"/>
      <c r="AU20" s="391"/>
      <c r="AV20" s="391"/>
      <c r="AW20" s="391"/>
      <c r="AX20" s="392"/>
      <c r="AY20" s="393"/>
      <c r="AZ20" s="394"/>
      <c r="BA20" s="394"/>
      <c r="BB20" s="394"/>
      <c r="BC20" s="394"/>
      <c r="BD20" s="394"/>
      <c r="BE20" s="392"/>
      <c r="BF20" s="391"/>
      <c r="BG20" s="391"/>
      <c r="BH20" s="391"/>
      <c r="BI20" s="391"/>
      <c r="BJ20" s="391"/>
      <c r="BK20" s="391"/>
      <c r="BL20" s="392"/>
      <c r="BM20" s="393"/>
      <c r="BN20" s="394"/>
      <c r="BO20" s="394"/>
      <c r="BP20" s="394"/>
      <c r="BQ20" s="394"/>
      <c r="BR20" s="394"/>
      <c r="BS20" s="392"/>
    </row>
    <row r="21" spans="1:71" s="285" customFormat="1" ht="16.5" customHeight="1">
      <c r="A21" s="386" t="s">
        <v>310</v>
      </c>
      <c r="B21" s="387" t="s">
        <v>294</v>
      </c>
      <c r="C21" s="400"/>
      <c r="D21" s="389"/>
      <c r="E21" s="389">
        <v>2</v>
      </c>
      <c r="F21" s="389"/>
      <c r="G21" s="389"/>
      <c r="H21" s="390"/>
      <c r="I21" s="381">
        <f t="shared" si="4"/>
        <v>68</v>
      </c>
      <c r="J21" s="381">
        <f t="shared" si="3"/>
        <v>22</v>
      </c>
      <c r="K21" s="381">
        <f t="shared" si="3"/>
        <v>46</v>
      </c>
      <c r="L21" s="381">
        <f t="shared" si="3"/>
        <v>30</v>
      </c>
      <c r="M21" s="381">
        <f t="shared" si="3"/>
        <v>0</v>
      </c>
      <c r="N21" s="381">
        <f t="shared" si="3"/>
        <v>16</v>
      </c>
      <c r="O21" s="381">
        <f t="shared" si="3"/>
        <v>0</v>
      </c>
      <c r="P21" s="381"/>
      <c r="Q21" s="382"/>
      <c r="R21" s="382"/>
      <c r="S21" s="382"/>
      <c r="T21" s="382"/>
      <c r="U21" s="382"/>
      <c r="V21" s="383"/>
      <c r="W21" s="381">
        <f t="shared" si="8"/>
        <v>68</v>
      </c>
      <c r="X21" s="382">
        <v>22</v>
      </c>
      <c r="Y21" s="382">
        <f>Z21+AA21+AB21+AC21</f>
        <v>46</v>
      </c>
      <c r="Z21" s="382">
        <v>30</v>
      </c>
      <c r="AA21" s="382"/>
      <c r="AB21" s="382">
        <v>16</v>
      </c>
      <c r="AC21" s="384"/>
      <c r="AD21" s="391"/>
      <c r="AE21" s="391"/>
      <c r="AF21" s="391"/>
      <c r="AG21" s="391"/>
      <c r="AH21" s="391"/>
      <c r="AI21" s="391"/>
      <c r="AJ21" s="392"/>
      <c r="AK21" s="393"/>
      <c r="AL21" s="394"/>
      <c r="AM21" s="394"/>
      <c r="AN21" s="394"/>
      <c r="AO21" s="394"/>
      <c r="AP21" s="394"/>
      <c r="AQ21" s="392"/>
      <c r="AR21" s="391"/>
      <c r="AS21" s="391"/>
      <c r="AT21" s="391"/>
      <c r="AU21" s="391"/>
      <c r="AV21" s="391"/>
      <c r="AW21" s="391"/>
      <c r="AX21" s="392"/>
      <c r="AY21" s="393"/>
      <c r="AZ21" s="394"/>
      <c r="BA21" s="394"/>
      <c r="BB21" s="394"/>
      <c r="BC21" s="394"/>
      <c r="BD21" s="394"/>
      <c r="BE21" s="392"/>
      <c r="BF21" s="391"/>
      <c r="BG21" s="391"/>
      <c r="BH21" s="391"/>
      <c r="BI21" s="391"/>
      <c r="BJ21" s="391"/>
      <c r="BK21" s="391"/>
      <c r="BL21" s="392"/>
      <c r="BM21" s="393"/>
      <c r="BN21" s="394"/>
      <c r="BO21" s="394"/>
      <c r="BP21" s="394"/>
      <c r="BQ21" s="394"/>
      <c r="BR21" s="394"/>
      <c r="BS21" s="392"/>
    </row>
    <row r="22" spans="1:71" s="385" customFormat="1" ht="16.5" customHeight="1">
      <c r="A22" s="386" t="s">
        <v>311</v>
      </c>
      <c r="B22" s="387" t="s">
        <v>292</v>
      </c>
      <c r="C22" s="388"/>
      <c r="D22" s="389"/>
      <c r="E22" s="389">
        <v>1</v>
      </c>
      <c r="F22" s="389"/>
      <c r="G22" s="389"/>
      <c r="H22" s="390"/>
      <c r="I22" s="381">
        <f t="shared" si="4"/>
        <v>48</v>
      </c>
      <c r="J22" s="381">
        <f t="shared" si="3"/>
        <v>16</v>
      </c>
      <c r="K22" s="381">
        <f t="shared" si="3"/>
        <v>32</v>
      </c>
      <c r="L22" s="381">
        <f t="shared" si="3"/>
        <v>20</v>
      </c>
      <c r="M22" s="381">
        <f t="shared" si="3"/>
        <v>6</v>
      </c>
      <c r="N22" s="381">
        <f t="shared" si="3"/>
        <v>6</v>
      </c>
      <c r="O22" s="381">
        <f t="shared" si="3"/>
        <v>0</v>
      </c>
      <c r="P22" s="381">
        <f t="shared" si="5"/>
        <v>48</v>
      </c>
      <c r="Q22" s="382">
        <f t="shared" si="6"/>
        <v>16</v>
      </c>
      <c r="R22" s="382">
        <f t="shared" si="7"/>
        <v>32</v>
      </c>
      <c r="S22" s="382">
        <v>20</v>
      </c>
      <c r="T22" s="382">
        <v>6</v>
      </c>
      <c r="U22" s="382">
        <v>6</v>
      </c>
      <c r="V22" s="383"/>
      <c r="W22" s="381"/>
      <c r="X22" s="382"/>
      <c r="Y22" s="382"/>
      <c r="Z22" s="382"/>
      <c r="AA22" s="382"/>
      <c r="AB22" s="382"/>
      <c r="AC22" s="384"/>
      <c r="AD22" s="391"/>
      <c r="AE22" s="391"/>
      <c r="AF22" s="391"/>
      <c r="AG22" s="391"/>
      <c r="AH22" s="391"/>
      <c r="AI22" s="391"/>
      <c r="AJ22" s="392"/>
      <c r="AK22" s="393"/>
      <c r="AL22" s="394"/>
      <c r="AM22" s="394"/>
      <c r="AN22" s="394"/>
      <c r="AO22" s="394"/>
      <c r="AP22" s="394"/>
      <c r="AQ22" s="392"/>
      <c r="AR22" s="391"/>
      <c r="AS22" s="391"/>
      <c r="AT22" s="391"/>
      <c r="AU22" s="391"/>
      <c r="AV22" s="391"/>
      <c r="AW22" s="391"/>
      <c r="AX22" s="392"/>
      <c r="AY22" s="393"/>
      <c r="AZ22" s="394"/>
      <c r="BA22" s="394"/>
      <c r="BB22" s="394"/>
      <c r="BC22" s="394"/>
      <c r="BD22" s="394"/>
      <c r="BE22" s="392"/>
      <c r="BF22" s="391"/>
      <c r="BG22" s="391"/>
      <c r="BH22" s="391"/>
      <c r="BI22" s="391"/>
      <c r="BJ22" s="391"/>
      <c r="BK22" s="391"/>
      <c r="BL22" s="392"/>
      <c r="BM22" s="393"/>
      <c r="BN22" s="394"/>
      <c r="BO22" s="394"/>
      <c r="BP22" s="394"/>
      <c r="BQ22" s="394"/>
      <c r="BR22" s="394"/>
      <c r="BS22" s="392"/>
    </row>
    <row r="23" spans="1:71" s="385" customFormat="1" ht="16.5" customHeight="1">
      <c r="A23" s="386" t="s">
        <v>312</v>
      </c>
      <c r="B23" s="387" t="s">
        <v>293</v>
      </c>
      <c r="C23" s="388"/>
      <c r="D23" s="389"/>
      <c r="E23" s="389">
        <v>1</v>
      </c>
      <c r="F23" s="389"/>
      <c r="G23" s="389"/>
      <c r="H23" s="390"/>
      <c r="I23" s="381">
        <f t="shared" si="4"/>
        <v>48</v>
      </c>
      <c r="J23" s="381">
        <f t="shared" si="3"/>
        <v>16</v>
      </c>
      <c r="K23" s="381">
        <f t="shared" si="3"/>
        <v>32</v>
      </c>
      <c r="L23" s="381">
        <f t="shared" si="3"/>
        <v>28</v>
      </c>
      <c r="M23" s="381">
        <f t="shared" si="3"/>
        <v>4</v>
      </c>
      <c r="N23" s="381">
        <f t="shared" si="3"/>
        <v>0</v>
      </c>
      <c r="O23" s="381">
        <f t="shared" si="3"/>
        <v>0</v>
      </c>
      <c r="P23" s="381">
        <f t="shared" si="5"/>
        <v>48</v>
      </c>
      <c r="Q23" s="382">
        <f t="shared" si="6"/>
        <v>16</v>
      </c>
      <c r="R23" s="382">
        <f t="shared" si="7"/>
        <v>32</v>
      </c>
      <c r="S23" s="382">
        <v>28</v>
      </c>
      <c r="T23" s="382">
        <v>4</v>
      </c>
      <c r="U23" s="382"/>
      <c r="V23" s="383"/>
      <c r="W23" s="381"/>
      <c r="X23" s="382"/>
      <c r="Y23" s="382"/>
      <c r="Z23" s="382"/>
      <c r="AA23" s="382"/>
      <c r="AB23" s="382"/>
      <c r="AC23" s="384"/>
      <c r="AD23" s="391"/>
      <c r="AE23" s="391"/>
      <c r="AF23" s="391"/>
      <c r="AG23" s="391"/>
      <c r="AH23" s="391"/>
      <c r="AI23" s="391"/>
      <c r="AJ23" s="392"/>
      <c r="AK23" s="393"/>
      <c r="AL23" s="394"/>
      <c r="AM23" s="394"/>
      <c r="AN23" s="394"/>
      <c r="AO23" s="394"/>
      <c r="AP23" s="394"/>
      <c r="AQ23" s="392"/>
      <c r="AR23" s="391"/>
      <c r="AS23" s="391"/>
      <c r="AT23" s="391"/>
      <c r="AU23" s="391"/>
      <c r="AV23" s="391"/>
      <c r="AW23" s="391"/>
      <c r="AX23" s="392"/>
      <c r="AY23" s="393"/>
      <c r="AZ23" s="394"/>
      <c r="BA23" s="394"/>
      <c r="BB23" s="394"/>
      <c r="BC23" s="394"/>
      <c r="BD23" s="394"/>
      <c r="BE23" s="392"/>
      <c r="BF23" s="391"/>
      <c r="BG23" s="391"/>
      <c r="BH23" s="391"/>
      <c r="BI23" s="391"/>
      <c r="BJ23" s="391"/>
      <c r="BK23" s="391"/>
      <c r="BL23" s="392"/>
      <c r="BM23" s="393"/>
      <c r="BN23" s="394"/>
      <c r="BO23" s="394"/>
      <c r="BP23" s="394"/>
      <c r="BQ23" s="394"/>
      <c r="BR23" s="394"/>
      <c r="BS23" s="392"/>
    </row>
    <row r="24" spans="1:71" s="385" customFormat="1" ht="16.5" customHeight="1">
      <c r="A24" s="386" t="s">
        <v>313</v>
      </c>
      <c r="B24" s="387" t="s">
        <v>460</v>
      </c>
      <c r="C24" s="388"/>
      <c r="D24" s="389">
        <v>2</v>
      </c>
      <c r="E24" s="389"/>
      <c r="F24" s="389"/>
      <c r="G24" s="389"/>
      <c r="H24" s="390"/>
      <c r="I24" s="381">
        <f t="shared" si="4"/>
        <v>68</v>
      </c>
      <c r="J24" s="381">
        <f t="shared" si="3"/>
        <v>22</v>
      </c>
      <c r="K24" s="381">
        <f t="shared" si="3"/>
        <v>46</v>
      </c>
      <c r="L24" s="381">
        <f t="shared" si="3"/>
        <v>16</v>
      </c>
      <c r="M24" s="381">
        <f t="shared" si="3"/>
        <v>30</v>
      </c>
      <c r="N24" s="381">
        <f t="shared" si="3"/>
        <v>0</v>
      </c>
      <c r="O24" s="381">
        <f t="shared" si="3"/>
        <v>0</v>
      </c>
      <c r="P24" s="381"/>
      <c r="Q24" s="382"/>
      <c r="R24" s="382"/>
      <c r="S24" s="382"/>
      <c r="T24" s="382"/>
      <c r="U24" s="382"/>
      <c r="V24" s="383"/>
      <c r="W24" s="381">
        <f t="shared" si="8"/>
        <v>68</v>
      </c>
      <c r="X24" s="382">
        <v>22</v>
      </c>
      <c r="Y24" s="382">
        <f t="shared" si="9"/>
        <v>46</v>
      </c>
      <c r="Z24" s="382">
        <v>16</v>
      </c>
      <c r="AA24" s="382">
        <v>30</v>
      </c>
      <c r="AB24" s="382"/>
      <c r="AC24" s="384"/>
      <c r="AD24" s="391"/>
      <c r="AE24" s="391"/>
      <c r="AF24" s="391"/>
      <c r="AG24" s="391"/>
      <c r="AH24" s="391"/>
      <c r="AI24" s="391"/>
      <c r="AJ24" s="392"/>
      <c r="AK24" s="393"/>
      <c r="AL24" s="394"/>
      <c r="AM24" s="394"/>
      <c r="AN24" s="394"/>
      <c r="AO24" s="394"/>
      <c r="AP24" s="394"/>
      <c r="AQ24" s="392"/>
      <c r="AR24" s="391"/>
      <c r="AS24" s="391"/>
      <c r="AT24" s="391"/>
      <c r="AU24" s="391"/>
      <c r="AV24" s="391"/>
      <c r="AW24" s="391"/>
      <c r="AX24" s="392"/>
      <c r="AY24" s="393"/>
      <c r="AZ24" s="394"/>
      <c r="BA24" s="394"/>
      <c r="BB24" s="394"/>
      <c r="BC24" s="394"/>
      <c r="BD24" s="394"/>
      <c r="BE24" s="392"/>
      <c r="BF24" s="391"/>
      <c r="BG24" s="391"/>
      <c r="BH24" s="391"/>
      <c r="BI24" s="391"/>
      <c r="BJ24" s="391"/>
      <c r="BK24" s="391"/>
      <c r="BL24" s="392"/>
      <c r="BM24" s="393"/>
      <c r="BN24" s="394"/>
      <c r="BO24" s="394"/>
      <c r="BP24" s="394"/>
      <c r="BQ24" s="394"/>
      <c r="BR24" s="394"/>
      <c r="BS24" s="392"/>
    </row>
    <row r="25" spans="1:71" s="385" customFormat="1" ht="16.5" customHeight="1">
      <c r="A25" s="386" t="s">
        <v>316</v>
      </c>
      <c r="B25" s="387" t="s">
        <v>301</v>
      </c>
      <c r="C25" s="400"/>
      <c r="D25" s="401">
        <v>1</v>
      </c>
      <c r="E25" s="401"/>
      <c r="F25" s="401"/>
      <c r="G25" s="401"/>
      <c r="H25" s="402"/>
      <c r="I25" s="381">
        <f t="shared" si="4"/>
        <v>48</v>
      </c>
      <c r="J25" s="381">
        <f t="shared" si="3"/>
        <v>16</v>
      </c>
      <c r="K25" s="381">
        <f t="shared" si="3"/>
        <v>32</v>
      </c>
      <c r="L25" s="381">
        <f t="shared" si="3"/>
        <v>32</v>
      </c>
      <c r="M25" s="381">
        <f t="shared" si="3"/>
        <v>0</v>
      </c>
      <c r="N25" s="381">
        <f t="shared" si="3"/>
        <v>0</v>
      </c>
      <c r="O25" s="381">
        <f t="shared" si="3"/>
        <v>0</v>
      </c>
      <c r="P25" s="381">
        <f t="shared" si="5"/>
        <v>48</v>
      </c>
      <c r="Q25" s="382">
        <f t="shared" si="6"/>
        <v>16</v>
      </c>
      <c r="R25" s="382">
        <f t="shared" si="7"/>
        <v>32</v>
      </c>
      <c r="S25" s="382">
        <v>32</v>
      </c>
      <c r="T25" s="382"/>
      <c r="U25" s="382"/>
      <c r="V25" s="383"/>
      <c r="W25" s="381"/>
      <c r="X25" s="382"/>
      <c r="Y25" s="382"/>
      <c r="Z25" s="382"/>
      <c r="AA25" s="382"/>
      <c r="AB25" s="382"/>
      <c r="AC25" s="384"/>
      <c r="AD25" s="391"/>
      <c r="AE25" s="391"/>
      <c r="AF25" s="391"/>
      <c r="AG25" s="391"/>
      <c r="AH25" s="391"/>
      <c r="AI25" s="391"/>
      <c r="AJ25" s="392"/>
      <c r="AK25" s="393"/>
      <c r="AL25" s="394"/>
      <c r="AM25" s="394"/>
      <c r="AN25" s="394"/>
      <c r="AO25" s="394"/>
      <c r="AP25" s="394"/>
      <c r="AQ25" s="392"/>
      <c r="AR25" s="391"/>
      <c r="AS25" s="391"/>
      <c r="AT25" s="391"/>
      <c r="AU25" s="391"/>
      <c r="AV25" s="391"/>
      <c r="AW25" s="391"/>
      <c r="AX25" s="392"/>
      <c r="AY25" s="393"/>
      <c r="AZ25" s="394"/>
      <c r="BA25" s="394"/>
      <c r="BB25" s="394"/>
      <c r="BC25" s="394"/>
      <c r="BD25" s="394"/>
      <c r="BE25" s="392"/>
      <c r="BF25" s="391"/>
      <c r="BG25" s="391"/>
      <c r="BH25" s="391"/>
      <c r="BI25" s="391"/>
      <c r="BJ25" s="391"/>
      <c r="BK25" s="391"/>
      <c r="BL25" s="392"/>
      <c r="BM25" s="393"/>
      <c r="BN25" s="394"/>
      <c r="BO25" s="394"/>
      <c r="BP25" s="394"/>
      <c r="BQ25" s="394"/>
      <c r="BR25" s="394"/>
      <c r="BS25" s="392"/>
    </row>
    <row r="26" spans="1:71" s="285" customFormat="1" ht="16.5" customHeight="1">
      <c r="A26" s="386" t="s">
        <v>314</v>
      </c>
      <c r="B26" s="387" t="s">
        <v>461</v>
      </c>
      <c r="C26" s="388"/>
      <c r="D26" s="389"/>
      <c r="E26" s="389">
        <v>2</v>
      </c>
      <c r="F26" s="389"/>
      <c r="G26" s="389"/>
      <c r="H26" s="390"/>
      <c r="I26" s="381">
        <f t="shared" si="4"/>
        <v>176</v>
      </c>
      <c r="J26" s="381">
        <f t="shared" si="3"/>
        <v>59</v>
      </c>
      <c r="K26" s="381">
        <f t="shared" si="3"/>
        <v>117</v>
      </c>
      <c r="L26" s="381">
        <f t="shared" si="3"/>
        <v>0</v>
      </c>
      <c r="M26" s="381">
        <f t="shared" si="3"/>
        <v>117</v>
      </c>
      <c r="N26" s="381">
        <f t="shared" si="3"/>
        <v>0</v>
      </c>
      <c r="O26" s="381">
        <f t="shared" si="3"/>
        <v>0</v>
      </c>
      <c r="P26" s="381">
        <f t="shared" si="5"/>
        <v>72</v>
      </c>
      <c r="Q26" s="382">
        <f t="shared" si="6"/>
        <v>24</v>
      </c>
      <c r="R26" s="382">
        <f t="shared" si="7"/>
        <v>48</v>
      </c>
      <c r="S26" s="382"/>
      <c r="T26" s="382">
        <v>48</v>
      </c>
      <c r="U26" s="382"/>
      <c r="V26" s="383"/>
      <c r="W26" s="381">
        <f t="shared" si="8"/>
        <v>104</v>
      </c>
      <c r="X26" s="382">
        <v>35</v>
      </c>
      <c r="Y26" s="382">
        <f t="shared" si="9"/>
        <v>69</v>
      </c>
      <c r="Z26" s="382"/>
      <c r="AA26" s="382">
        <v>69</v>
      </c>
      <c r="AB26" s="382"/>
      <c r="AC26" s="384"/>
      <c r="AD26" s="391"/>
      <c r="AE26" s="391"/>
      <c r="AF26" s="391"/>
      <c r="AG26" s="391"/>
      <c r="AH26" s="391"/>
      <c r="AI26" s="391"/>
      <c r="AJ26" s="392"/>
      <c r="AK26" s="393"/>
      <c r="AL26" s="394"/>
      <c r="AM26" s="394"/>
      <c r="AN26" s="394"/>
      <c r="AO26" s="394"/>
      <c r="AP26" s="394"/>
      <c r="AQ26" s="392"/>
      <c r="AR26" s="391"/>
      <c r="AS26" s="391"/>
      <c r="AT26" s="391"/>
      <c r="AU26" s="391"/>
      <c r="AV26" s="391"/>
      <c r="AW26" s="391"/>
      <c r="AX26" s="392"/>
      <c r="AY26" s="393"/>
      <c r="AZ26" s="394"/>
      <c r="BA26" s="394"/>
      <c r="BB26" s="394"/>
      <c r="BC26" s="394"/>
      <c r="BD26" s="394"/>
      <c r="BE26" s="392"/>
      <c r="BF26" s="391"/>
      <c r="BG26" s="391"/>
      <c r="BH26" s="391"/>
      <c r="BI26" s="391"/>
      <c r="BJ26" s="391"/>
      <c r="BK26" s="391"/>
      <c r="BL26" s="392"/>
      <c r="BM26" s="393"/>
      <c r="BN26" s="394"/>
      <c r="BO26" s="394"/>
      <c r="BP26" s="394"/>
      <c r="BQ26" s="394"/>
      <c r="BR26" s="394"/>
      <c r="BS26" s="392"/>
    </row>
    <row r="27" spans="1:71" s="285" customFormat="1" ht="33.75" customHeight="1" thickBot="1">
      <c r="A27" s="386" t="s">
        <v>315</v>
      </c>
      <c r="B27" s="403" t="s">
        <v>541</v>
      </c>
      <c r="C27" s="404"/>
      <c r="D27" s="405"/>
      <c r="E27" s="405">
        <v>1</v>
      </c>
      <c r="F27" s="405"/>
      <c r="G27" s="405"/>
      <c r="H27" s="406"/>
      <c r="I27" s="381">
        <f t="shared" si="4"/>
        <v>108</v>
      </c>
      <c r="J27" s="381">
        <f t="shared" si="3"/>
        <v>36</v>
      </c>
      <c r="K27" s="381">
        <f t="shared" si="3"/>
        <v>72</v>
      </c>
      <c r="L27" s="381">
        <f t="shared" si="3"/>
        <v>72</v>
      </c>
      <c r="M27" s="381">
        <f t="shared" si="3"/>
        <v>0</v>
      </c>
      <c r="N27" s="381">
        <f t="shared" si="3"/>
        <v>0</v>
      </c>
      <c r="O27" s="381">
        <f t="shared" si="3"/>
        <v>0</v>
      </c>
      <c r="P27" s="407">
        <f t="shared" si="5"/>
        <v>108</v>
      </c>
      <c r="Q27" s="408">
        <f t="shared" si="6"/>
        <v>36</v>
      </c>
      <c r="R27" s="408">
        <f t="shared" si="7"/>
        <v>72</v>
      </c>
      <c r="S27" s="408">
        <v>72</v>
      </c>
      <c r="T27" s="408"/>
      <c r="U27" s="408"/>
      <c r="V27" s="409"/>
      <c r="W27" s="407"/>
      <c r="X27" s="408"/>
      <c r="Y27" s="408"/>
      <c r="Z27" s="408"/>
      <c r="AA27" s="408"/>
      <c r="AB27" s="408"/>
      <c r="AC27" s="410"/>
      <c r="AD27" s="411"/>
      <c r="AE27" s="411"/>
      <c r="AF27" s="411"/>
      <c r="AG27" s="411"/>
      <c r="AH27" s="411"/>
      <c r="AI27" s="411"/>
      <c r="AJ27" s="412"/>
      <c r="AK27" s="413"/>
      <c r="AL27" s="414"/>
      <c r="AM27" s="414"/>
      <c r="AN27" s="414"/>
      <c r="AO27" s="414"/>
      <c r="AP27" s="414"/>
      <c r="AQ27" s="412"/>
      <c r="AR27" s="411"/>
      <c r="AS27" s="411"/>
      <c r="AT27" s="411"/>
      <c r="AU27" s="411"/>
      <c r="AV27" s="411"/>
      <c r="AW27" s="411"/>
      <c r="AX27" s="412"/>
      <c r="AY27" s="413"/>
      <c r="AZ27" s="414"/>
      <c r="BA27" s="414"/>
      <c r="BB27" s="414"/>
      <c r="BC27" s="414"/>
      <c r="BD27" s="414"/>
      <c r="BE27" s="412"/>
      <c r="BF27" s="411"/>
      <c r="BG27" s="411"/>
      <c r="BH27" s="411"/>
      <c r="BI27" s="411"/>
      <c r="BJ27" s="411"/>
      <c r="BK27" s="411"/>
      <c r="BL27" s="412"/>
      <c r="BM27" s="413"/>
      <c r="BN27" s="414"/>
      <c r="BO27" s="414"/>
      <c r="BP27" s="414"/>
      <c r="BQ27" s="414"/>
      <c r="BR27" s="414"/>
      <c r="BS27" s="412"/>
    </row>
    <row r="28" spans="1:71" s="417" customFormat="1" ht="18.75" customHeight="1" thickBot="1">
      <c r="A28" s="415" t="s">
        <v>302</v>
      </c>
      <c r="B28" s="372" t="s">
        <v>462</v>
      </c>
      <c r="C28" s="373">
        <v>4</v>
      </c>
      <c r="D28" s="374">
        <v>1</v>
      </c>
      <c r="E28" s="374">
        <v>1</v>
      </c>
      <c r="F28" s="374"/>
      <c r="G28" s="374"/>
      <c r="H28" s="378"/>
      <c r="I28" s="416">
        <f>I29+I30+I31</f>
        <v>704</v>
      </c>
      <c r="J28" s="416">
        <f aca="true" t="shared" si="10" ref="J28:BS28">J29+J30+J31</f>
        <v>236</v>
      </c>
      <c r="K28" s="416">
        <f t="shared" si="10"/>
        <v>468</v>
      </c>
      <c r="L28" s="416">
        <f t="shared" si="10"/>
        <v>372</v>
      </c>
      <c r="M28" s="416">
        <f t="shared" si="10"/>
        <v>56</v>
      </c>
      <c r="N28" s="416">
        <f t="shared" si="10"/>
        <v>40</v>
      </c>
      <c r="O28" s="416">
        <f t="shared" si="10"/>
        <v>0</v>
      </c>
      <c r="P28" s="416">
        <f t="shared" si="10"/>
        <v>288</v>
      </c>
      <c r="Q28" s="416">
        <f t="shared" si="10"/>
        <v>96</v>
      </c>
      <c r="R28" s="416">
        <f t="shared" si="10"/>
        <v>192</v>
      </c>
      <c r="S28" s="416">
        <f t="shared" si="10"/>
        <v>150</v>
      </c>
      <c r="T28" s="416">
        <f t="shared" si="10"/>
        <v>22</v>
      </c>
      <c r="U28" s="416">
        <f t="shared" si="10"/>
        <v>20</v>
      </c>
      <c r="V28" s="416">
        <f t="shared" si="10"/>
        <v>0</v>
      </c>
      <c r="W28" s="416">
        <f t="shared" si="10"/>
        <v>416</v>
      </c>
      <c r="X28" s="416">
        <f t="shared" si="10"/>
        <v>140</v>
      </c>
      <c r="Y28" s="416">
        <f t="shared" si="10"/>
        <v>276</v>
      </c>
      <c r="Z28" s="416">
        <f t="shared" si="10"/>
        <v>222</v>
      </c>
      <c r="AA28" s="416">
        <f t="shared" si="10"/>
        <v>34</v>
      </c>
      <c r="AB28" s="416">
        <f t="shared" si="10"/>
        <v>20</v>
      </c>
      <c r="AC28" s="416">
        <f t="shared" si="10"/>
        <v>0</v>
      </c>
      <c r="AD28" s="416">
        <f t="shared" si="10"/>
        <v>0</v>
      </c>
      <c r="AE28" s="416">
        <f t="shared" si="10"/>
        <v>0</v>
      </c>
      <c r="AF28" s="416">
        <f t="shared" si="10"/>
        <v>0</v>
      </c>
      <c r="AG28" s="416">
        <f t="shared" si="10"/>
        <v>0</v>
      </c>
      <c r="AH28" s="416">
        <f t="shared" si="10"/>
        <v>0</v>
      </c>
      <c r="AI28" s="416">
        <f t="shared" si="10"/>
        <v>0</v>
      </c>
      <c r="AJ28" s="416">
        <f t="shared" si="10"/>
        <v>0</v>
      </c>
      <c r="AK28" s="416">
        <f t="shared" si="10"/>
        <v>0</v>
      </c>
      <c r="AL28" s="416">
        <f t="shared" si="10"/>
        <v>0</v>
      </c>
      <c r="AM28" s="416">
        <f t="shared" si="10"/>
        <v>0</v>
      </c>
      <c r="AN28" s="416">
        <f t="shared" si="10"/>
        <v>0</v>
      </c>
      <c r="AO28" s="416">
        <f t="shared" si="10"/>
        <v>0</v>
      </c>
      <c r="AP28" s="416">
        <f t="shared" si="10"/>
        <v>0</v>
      </c>
      <c r="AQ28" s="416">
        <f t="shared" si="10"/>
        <v>0</v>
      </c>
      <c r="AR28" s="416">
        <f t="shared" si="10"/>
        <v>0</v>
      </c>
      <c r="AS28" s="416">
        <f t="shared" si="10"/>
        <v>0</v>
      </c>
      <c r="AT28" s="416">
        <f t="shared" si="10"/>
        <v>0</v>
      </c>
      <c r="AU28" s="416">
        <f t="shared" si="10"/>
        <v>0</v>
      </c>
      <c r="AV28" s="416">
        <f t="shared" si="10"/>
        <v>0</v>
      </c>
      <c r="AW28" s="416">
        <f t="shared" si="10"/>
        <v>0</v>
      </c>
      <c r="AX28" s="416">
        <f t="shared" si="10"/>
        <v>0</v>
      </c>
      <c r="AY28" s="416">
        <f t="shared" si="10"/>
        <v>0</v>
      </c>
      <c r="AZ28" s="416">
        <f t="shared" si="10"/>
        <v>0</v>
      </c>
      <c r="BA28" s="416">
        <f t="shared" si="10"/>
        <v>0</v>
      </c>
      <c r="BB28" s="416">
        <f t="shared" si="10"/>
        <v>0</v>
      </c>
      <c r="BC28" s="416">
        <f t="shared" si="10"/>
        <v>0</v>
      </c>
      <c r="BD28" s="416">
        <f t="shared" si="10"/>
        <v>0</v>
      </c>
      <c r="BE28" s="416">
        <f t="shared" si="10"/>
        <v>0</v>
      </c>
      <c r="BF28" s="416">
        <f t="shared" si="10"/>
        <v>0</v>
      </c>
      <c r="BG28" s="416">
        <f t="shared" si="10"/>
        <v>0</v>
      </c>
      <c r="BH28" s="416">
        <f t="shared" si="10"/>
        <v>0</v>
      </c>
      <c r="BI28" s="416">
        <f t="shared" si="10"/>
        <v>0</v>
      </c>
      <c r="BJ28" s="416">
        <f t="shared" si="10"/>
        <v>0</v>
      </c>
      <c r="BK28" s="416">
        <f t="shared" si="10"/>
        <v>0</v>
      </c>
      <c r="BL28" s="416">
        <f t="shared" si="10"/>
        <v>0</v>
      </c>
      <c r="BM28" s="416">
        <f t="shared" si="10"/>
        <v>0</v>
      </c>
      <c r="BN28" s="416">
        <f t="shared" si="10"/>
        <v>0</v>
      </c>
      <c r="BO28" s="416">
        <f t="shared" si="10"/>
        <v>0</v>
      </c>
      <c r="BP28" s="416">
        <f t="shared" si="10"/>
        <v>0</v>
      </c>
      <c r="BQ28" s="416">
        <f t="shared" si="10"/>
        <v>0</v>
      </c>
      <c r="BR28" s="416">
        <f t="shared" si="10"/>
        <v>0</v>
      </c>
      <c r="BS28" s="416">
        <f t="shared" si="10"/>
        <v>0</v>
      </c>
    </row>
    <row r="29" spans="1:71" s="385" customFormat="1" ht="16.5" customHeight="1">
      <c r="A29" s="418" t="s">
        <v>463</v>
      </c>
      <c r="B29" s="380" t="s">
        <v>108</v>
      </c>
      <c r="C29" s="388">
        <v>1.2</v>
      </c>
      <c r="D29" s="389"/>
      <c r="E29" s="382"/>
      <c r="F29" s="382"/>
      <c r="G29" s="382"/>
      <c r="H29" s="383"/>
      <c r="I29" s="381">
        <f aca="true" t="shared" si="11" ref="I29:O31">P29+W29+AD29+AK29+AR29+AY29+BF29+BM29</f>
        <v>294</v>
      </c>
      <c r="J29" s="381">
        <f t="shared" si="11"/>
        <v>99</v>
      </c>
      <c r="K29" s="381">
        <f t="shared" si="11"/>
        <v>195</v>
      </c>
      <c r="L29" s="381">
        <f t="shared" si="11"/>
        <v>195</v>
      </c>
      <c r="M29" s="381">
        <f t="shared" si="11"/>
        <v>0</v>
      </c>
      <c r="N29" s="381">
        <f t="shared" si="11"/>
        <v>0</v>
      </c>
      <c r="O29" s="381">
        <f t="shared" si="11"/>
        <v>0</v>
      </c>
      <c r="P29" s="381">
        <f>Q29+R29</f>
        <v>120</v>
      </c>
      <c r="Q29" s="382">
        <f>R29/2</f>
        <v>40</v>
      </c>
      <c r="R29" s="382">
        <f>S29+T29+U29+V29</f>
        <v>80</v>
      </c>
      <c r="S29" s="382">
        <v>80</v>
      </c>
      <c r="T29" s="382"/>
      <c r="U29" s="382"/>
      <c r="V29" s="383"/>
      <c r="W29" s="381">
        <f>X29+Y29</f>
        <v>174</v>
      </c>
      <c r="X29" s="382">
        <v>59</v>
      </c>
      <c r="Y29" s="382">
        <f>Z29+AA29+AB29+AC29</f>
        <v>115</v>
      </c>
      <c r="Z29" s="382">
        <v>115</v>
      </c>
      <c r="AA29" s="382"/>
      <c r="AB29" s="382"/>
      <c r="AC29" s="384"/>
      <c r="AD29" s="382"/>
      <c r="AE29" s="382"/>
      <c r="AF29" s="382"/>
      <c r="AG29" s="382"/>
      <c r="AH29" s="382"/>
      <c r="AI29" s="382"/>
      <c r="AJ29" s="370"/>
      <c r="AK29" s="368"/>
      <c r="AL29" s="369"/>
      <c r="AM29" s="369"/>
      <c r="AN29" s="369"/>
      <c r="AO29" s="369"/>
      <c r="AP29" s="369"/>
      <c r="AQ29" s="370"/>
      <c r="AR29" s="382"/>
      <c r="AS29" s="382"/>
      <c r="AT29" s="382"/>
      <c r="AU29" s="382"/>
      <c r="AV29" s="382"/>
      <c r="AW29" s="382"/>
      <c r="AX29" s="370"/>
      <c r="AY29" s="368"/>
      <c r="AZ29" s="369"/>
      <c r="BA29" s="369"/>
      <c r="BB29" s="369"/>
      <c r="BC29" s="369"/>
      <c r="BD29" s="369"/>
      <c r="BE29" s="370"/>
      <c r="BF29" s="382"/>
      <c r="BG29" s="382"/>
      <c r="BH29" s="382"/>
      <c r="BI29" s="382"/>
      <c r="BJ29" s="382"/>
      <c r="BK29" s="382"/>
      <c r="BL29" s="370"/>
      <c r="BM29" s="368"/>
      <c r="BN29" s="369"/>
      <c r="BO29" s="369"/>
      <c r="BP29" s="369"/>
      <c r="BQ29" s="369"/>
      <c r="BR29" s="369"/>
      <c r="BS29" s="370"/>
    </row>
    <row r="30" spans="1:71" s="385" customFormat="1" ht="16.5" customHeight="1">
      <c r="A30" s="419" t="s">
        <v>464</v>
      </c>
      <c r="B30" s="420" t="s">
        <v>291</v>
      </c>
      <c r="C30" s="404">
        <v>1.2</v>
      </c>
      <c r="D30" s="405"/>
      <c r="E30" s="408"/>
      <c r="F30" s="408"/>
      <c r="G30" s="408"/>
      <c r="H30" s="409"/>
      <c r="I30" s="381">
        <f t="shared" si="11"/>
        <v>294</v>
      </c>
      <c r="J30" s="381">
        <f t="shared" si="11"/>
        <v>99</v>
      </c>
      <c r="K30" s="381">
        <f t="shared" si="11"/>
        <v>195</v>
      </c>
      <c r="L30" s="381">
        <f t="shared" si="11"/>
        <v>155</v>
      </c>
      <c r="M30" s="381">
        <f t="shared" si="11"/>
        <v>0</v>
      </c>
      <c r="N30" s="381">
        <f t="shared" si="11"/>
        <v>40</v>
      </c>
      <c r="O30" s="381">
        <f t="shared" si="11"/>
        <v>0</v>
      </c>
      <c r="P30" s="407">
        <f>Q30+R30</f>
        <v>120</v>
      </c>
      <c r="Q30" s="408">
        <f>R30/2</f>
        <v>40</v>
      </c>
      <c r="R30" s="408">
        <f>S30+T30+U30+V30</f>
        <v>80</v>
      </c>
      <c r="S30" s="408">
        <v>60</v>
      </c>
      <c r="T30" s="408"/>
      <c r="U30" s="408">
        <v>20</v>
      </c>
      <c r="V30" s="409"/>
      <c r="W30" s="407">
        <f>X30+Y30</f>
        <v>174</v>
      </c>
      <c r="X30" s="408">
        <v>59</v>
      </c>
      <c r="Y30" s="408">
        <f>Z30+AA30+AB30+AC30</f>
        <v>115</v>
      </c>
      <c r="Z30" s="408">
        <v>95</v>
      </c>
      <c r="AA30" s="408"/>
      <c r="AB30" s="408">
        <v>20</v>
      </c>
      <c r="AC30" s="410"/>
      <c r="AD30" s="411"/>
      <c r="AE30" s="411"/>
      <c r="AF30" s="411"/>
      <c r="AG30" s="411"/>
      <c r="AH30" s="411"/>
      <c r="AI30" s="411"/>
      <c r="AJ30" s="412"/>
      <c r="AK30" s="413"/>
      <c r="AL30" s="414"/>
      <c r="AM30" s="414"/>
      <c r="AN30" s="414"/>
      <c r="AO30" s="414"/>
      <c r="AP30" s="414"/>
      <c r="AQ30" s="412"/>
      <c r="AR30" s="411"/>
      <c r="AS30" s="411"/>
      <c r="AT30" s="411"/>
      <c r="AU30" s="411"/>
      <c r="AV30" s="411"/>
      <c r="AW30" s="411"/>
      <c r="AX30" s="412"/>
      <c r="AY30" s="413"/>
      <c r="AZ30" s="414"/>
      <c r="BA30" s="414"/>
      <c r="BB30" s="414"/>
      <c r="BC30" s="414"/>
      <c r="BD30" s="414"/>
      <c r="BE30" s="412"/>
      <c r="BF30" s="411"/>
      <c r="BG30" s="411"/>
      <c r="BH30" s="411"/>
      <c r="BI30" s="411"/>
      <c r="BJ30" s="411"/>
      <c r="BK30" s="411"/>
      <c r="BL30" s="412"/>
      <c r="BM30" s="413"/>
      <c r="BN30" s="414"/>
      <c r="BO30" s="414"/>
      <c r="BP30" s="414"/>
      <c r="BQ30" s="414"/>
      <c r="BR30" s="414"/>
      <c r="BS30" s="412"/>
    </row>
    <row r="31" spans="1:71" s="385" customFormat="1" ht="16.5" customHeight="1" thickBot="1">
      <c r="A31" s="421" t="s">
        <v>589</v>
      </c>
      <c r="B31" s="422" t="s">
        <v>318</v>
      </c>
      <c r="C31" s="391"/>
      <c r="D31" s="391">
        <v>1</v>
      </c>
      <c r="E31" s="391">
        <v>2</v>
      </c>
      <c r="F31" s="391"/>
      <c r="G31" s="391"/>
      <c r="H31" s="391"/>
      <c r="I31" s="381">
        <f t="shared" si="11"/>
        <v>116</v>
      </c>
      <c r="J31" s="381">
        <f t="shared" si="11"/>
        <v>38</v>
      </c>
      <c r="K31" s="381">
        <f t="shared" si="11"/>
        <v>78</v>
      </c>
      <c r="L31" s="381">
        <f t="shared" si="11"/>
        <v>22</v>
      </c>
      <c r="M31" s="381">
        <f t="shared" si="11"/>
        <v>56</v>
      </c>
      <c r="N31" s="381">
        <f t="shared" si="11"/>
        <v>0</v>
      </c>
      <c r="O31" s="381">
        <f t="shared" si="11"/>
        <v>0</v>
      </c>
      <c r="P31" s="391">
        <f>Q31+R31</f>
        <v>48</v>
      </c>
      <c r="Q31" s="391">
        <f>R31/2</f>
        <v>16</v>
      </c>
      <c r="R31" s="391">
        <f>S31+T31+U31+V31</f>
        <v>32</v>
      </c>
      <c r="S31" s="391">
        <v>10</v>
      </c>
      <c r="T31" s="391">
        <v>22</v>
      </c>
      <c r="U31" s="391"/>
      <c r="V31" s="391"/>
      <c r="W31" s="391">
        <f>X31+Y31</f>
        <v>68</v>
      </c>
      <c r="X31" s="391">
        <v>22</v>
      </c>
      <c r="Y31" s="391">
        <f>Z31+AA31+AB31+AC31</f>
        <v>46</v>
      </c>
      <c r="Z31" s="391">
        <v>12</v>
      </c>
      <c r="AA31" s="391">
        <v>34</v>
      </c>
      <c r="AB31" s="391"/>
      <c r="AC31" s="391"/>
      <c r="AD31" s="391"/>
      <c r="AE31" s="391"/>
      <c r="AF31" s="391"/>
      <c r="AG31" s="391"/>
      <c r="AH31" s="391"/>
      <c r="AI31" s="391"/>
      <c r="AJ31" s="394"/>
      <c r="AK31" s="394"/>
      <c r="AL31" s="394"/>
      <c r="AM31" s="394"/>
      <c r="AN31" s="394"/>
      <c r="AO31" s="394"/>
      <c r="AP31" s="394"/>
      <c r="AQ31" s="394"/>
      <c r="AR31" s="391"/>
      <c r="AS31" s="391"/>
      <c r="AT31" s="391"/>
      <c r="AU31" s="391"/>
      <c r="AV31" s="391"/>
      <c r="AW31" s="391"/>
      <c r="AX31" s="394"/>
      <c r="AY31" s="394"/>
      <c r="AZ31" s="394"/>
      <c r="BA31" s="394"/>
      <c r="BB31" s="394"/>
      <c r="BC31" s="394"/>
      <c r="BD31" s="394"/>
      <c r="BE31" s="394"/>
      <c r="BF31" s="391"/>
      <c r="BG31" s="391"/>
      <c r="BH31" s="391"/>
      <c r="BI31" s="391"/>
      <c r="BJ31" s="391"/>
      <c r="BK31" s="391"/>
      <c r="BL31" s="394"/>
      <c r="BM31" s="394"/>
      <c r="BN31" s="394"/>
      <c r="BO31" s="394"/>
      <c r="BP31" s="394"/>
      <c r="BQ31" s="394"/>
      <c r="BR31" s="394"/>
      <c r="BS31" s="394"/>
    </row>
    <row r="32" spans="1:76" s="376" customFormat="1" ht="32.25" thickBot="1">
      <c r="A32" s="474" t="s">
        <v>327</v>
      </c>
      <c r="B32" s="372" t="s">
        <v>538</v>
      </c>
      <c r="C32" s="475">
        <v>0</v>
      </c>
      <c r="D32" s="476">
        <v>10</v>
      </c>
      <c r="E32" s="476">
        <v>5</v>
      </c>
      <c r="F32" s="476"/>
      <c r="G32" s="476"/>
      <c r="H32" s="477"/>
      <c r="I32" s="478">
        <f>I33+I34+I35+I36+I37</f>
        <v>748</v>
      </c>
      <c r="J32" s="478">
        <f aca="true" t="shared" si="12" ref="J32:BS32">J33+J34+J35+J36+J37</f>
        <v>281</v>
      </c>
      <c r="K32" s="478">
        <f t="shared" si="12"/>
        <v>467</v>
      </c>
      <c r="L32" s="478">
        <f t="shared" si="12"/>
        <v>101</v>
      </c>
      <c r="M32" s="478">
        <f t="shared" si="12"/>
        <v>366</v>
      </c>
      <c r="N32" s="478">
        <f t="shared" si="12"/>
        <v>0</v>
      </c>
      <c r="O32" s="479">
        <f t="shared" si="12"/>
        <v>0</v>
      </c>
      <c r="P32" s="480">
        <f t="shared" si="12"/>
        <v>0</v>
      </c>
      <c r="Q32" s="478">
        <f t="shared" si="12"/>
        <v>0</v>
      </c>
      <c r="R32" s="478">
        <f t="shared" si="12"/>
        <v>0</v>
      </c>
      <c r="S32" s="478">
        <f t="shared" si="12"/>
        <v>0</v>
      </c>
      <c r="T32" s="478">
        <f t="shared" si="12"/>
        <v>0</v>
      </c>
      <c r="U32" s="478">
        <f t="shared" si="12"/>
        <v>0</v>
      </c>
      <c r="V32" s="481">
        <f t="shared" si="12"/>
        <v>0</v>
      </c>
      <c r="W32" s="480">
        <f t="shared" si="12"/>
        <v>0</v>
      </c>
      <c r="X32" s="478">
        <f t="shared" si="12"/>
        <v>0</v>
      </c>
      <c r="Y32" s="478">
        <f t="shared" si="12"/>
        <v>0</v>
      </c>
      <c r="Z32" s="478">
        <f t="shared" si="12"/>
        <v>0</v>
      </c>
      <c r="AA32" s="478">
        <f t="shared" si="12"/>
        <v>0</v>
      </c>
      <c r="AB32" s="478">
        <f t="shared" si="12"/>
        <v>0</v>
      </c>
      <c r="AC32" s="481">
        <f t="shared" si="12"/>
        <v>0</v>
      </c>
      <c r="AD32" s="480">
        <f t="shared" si="12"/>
        <v>165</v>
      </c>
      <c r="AE32" s="478">
        <f t="shared" si="12"/>
        <v>69</v>
      </c>
      <c r="AF32" s="478">
        <f t="shared" si="12"/>
        <v>96</v>
      </c>
      <c r="AG32" s="478">
        <f t="shared" si="12"/>
        <v>0</v>
      </c>
      <c r="AH32" s="478">
        <f t="shared" si="12"/>
        <v>96</v>
      </c>
      <c r="AI32" s="478">
        <f t="shared" si="12"/>
        <v>0</v>
      </c>
      <c r="AJ32" s="481">
        <f t="shared" si="12"/>
        <v>0</v>
      </c>
      <c r="AK32" s="480">
        <f t="shared" si="12"/>
        <v>256</v>
      </c>
      <c r="AL32" s="478">
        <f t="shared" si="12"/>
        <v>89</v>
      </c>
      <c r="AM32" s="478">
        <f t="shared" si="12"/>
        <v>167</v>
      </c>
      <c r="AN32" s="478">
        <f t="shared" si="12"/>
        <v>69</v>
      </c>
      <c r="AO32" s="478">
        <f t="shared" si="12"/>
        <v>98</v>
      </c>
      <c r="AP32" s="478">
        <f t="shared" si="12"/>
        <v>0</v>
      </c>
      <c r="AQ32" s="481">
        <f t="shared" si="12"/>
        <v>0</v>
      </c>
      <c r="AR32" s="480">
        <f t="shared" si="12"/>
        <v>82</v>
      </c>
      <c r="AS32" s="478">
        <f t="shared" si="12"/>
        <v>30</v>
      </c>
      <c r="AT32" s="478">
        <f t="shared" si="12"/>
        <v>52</v>
      </c>
      <c r="AU32" s="478">
        <f t="shared" si="12"/>
        <v>0</v>
      </c>
      <c r="AV32" s="478">
        <f t="shared" si="12"/>
        <v>52</v>
      </c>
      <c r="AW32" s="478">
        <f t="shared" si="12"/>
        <v>0</v>
      </c>
      <c r="AX32" s="481">
        <f t="shared" si="12"/>
        <v>0</v>
      </c>
      <c r="AY32" s="480">
        <f t="shared" si="12"/>
        <v>110</v>
      </c>
      <c r="AZ32" s="478">
        <f t="shared" si="12"/>
        <v>42</v>
      </c>
      <c r="BA32" s="478">
        <f t="shared" si="12"/>
        <v>68</v>
      </c>
      <c r="BB32" s="478">
        <f t="shared" si="12"/>
        <v>0</v>
      </c>
      <c r="BC32" s="478">
        <f t="shared" si="12"/>
        <v>68</v>
      </c>
      <c r="BD32" s="478">
        <f t="shared" si="12"/>
        <v>0</v>
      </c>
      <c r="BE32" s="481">
        <f t="shared" si="12"/>
        <v>0</v>
      </c>
      <c r="BF32" s="480">
        <f t="shared" si="12"/>
        <v>77</v>
      </c>
      <c r="BG32" s="478">
        <f t="shared" si="12"/>
        <v>29</v>
      </c>
      <c r="BH32" s="478">
        <f t="shared" si="12"/>
        <v>48</v>
      </c>
      <c r="BI32" s="478">
        <f t="shared" si="12"/>
        <v>0</v>
      </c>
      <c r="BJ32" s="478">
        <f t="shared" si="12"/>
        <v>48</v>
      </c>
      <c r="BK32" s="478">
        <f t="shared" si="12"/>
        <v>0</v>
      </c>
      <c r="BL32" s="481">
        <f t="shared" si="12"/>
        <v>0</v>
      </c>
      <c r="BM32" s="480">
        <f t="shared" si="12"/>
        <v>58</v>
      </c>
      <c r="BN32" s="478">
        <f t="shared" si="12"/>
        <v>22</v>
      </c>
      <c r="BO32" s="478">
        <f t="shared" si="12"/>
        <v>36</v>
      </c>
      <c r="BP32" s="478">
        <f t="shared" si="12"/>
        <v>0</v>
      </c>
      <c r="BQ32" s="478">
        <f t="shared" si="12"/>
        <v>36</v>
      </c>
      <c r="BR32" s="478">
        <f t="shared" si="12"/>
        <v>0</v>
      </c>
      <c r="BS32" s="481">
        <f t="shared" si="12"/>
        <v>0</v>
      </c>
      <c r="BT32" s="376">
        <f>BM32+BF32+AY32+AR32+AK32+AD32</f>
        <v>748</v>
      </c>
      <c r="BU32" s="376">
        <f>BN32+BG32+AZ32+AS32+AL32+AE32</f>
        <v>281</v>
      </c>
      <c r="BV32" s="376">
        <f>BO32+BH32+BA32+AT32+AM32+AF32</f>
        <v>467</v>
      </c>
      <c r="BW32" s="376">
        <f>BP32+BI32+BB32+AU32+AN32+AG32</f>
        <v>69</v>
      </c>
      <c r="BX32" s="376">
        <f>BQ32+BJ32+BC32+AV32+AO32+AH32</f>
        <v>398</v>
      </c>
    </row>
    <row r="33" spans="1:71" s="299" customFormat="1" ht="16.5" customHeight="1">
      <c r="A33" s="423" t="s">
        <v>319</v>
      </c>
      <c r="B33" s="424" t="s">
        <v>320</v>
      </c>
      <c r="C33" s="482"/>
      <c r="D33" s="483"/>
      <c r="E33" s="483">
        <v>6</v>
      </c>
      <c r="F33" s="483"/>
      <c r="G33" s="483"/>
      <c r="H33" s="390"/>
      <c r="I33" s="381">
        <f aca="true" t="shared" si="13" ref="I33:O37">P33+W33+AD33+AK33+AR33+AY33+BF33+BM33</f>
        <v>72</v>
      </c>
      <c r="J33" s="381">
        <f t="shared" si="13"/>
        <v>24</v>
      </c>
      <c r="K33" s="381">
        <f t="shared" si="13"/>
        <v>48</v>
      </c>
      <c r="L33" s="381">
        <f t="shared" si="13"/>
        <v>36</v>
      </c>
      <c r="M33" s="381">
        <f t="shared" si="13"/>
        <v>12</v>
      </c>
      <c r="N33" s="381">
        <f t="shared" si="13"/>
        <v>0</v>
      </c>
      <c r="O33" s="484">
        <f t="shared" si="13"/>
        <v>0</v>
      </c>
      <c r="P33" s="640"/>
      <c r="Q33" s="641"/>
      <c r="R33" s="641"/>
      <c r="S33" s="641"/>
      <c r="T33" s="641"/>
      <c r="U33" s="641"/>
      <c r="V33" s="642"/>
      <c r="W33" s="640"/>
      <c r="X33" s="641"/>
      <c r="Y33" s="641"/>
      <c r="Z33" s="641"/>
      <c r="AA33" s="641"/>
      <c r="AB33" s="641"/>
      <c r="AC33" s="642"/>
      <c r="AD33" s="391"/>
      <c r="AE33" s="391"/>
      <c r="AF33" s="391"/>
      <c r="AG33" s="391"/>
      <c r="AH33" s="391"/>
      <c r="AI33" s="391"/>
      <c r="AJ33" s="391"/>
      <c r="AK33" s="482">
        <v>72</v>
      </c>
      <c r="AL33" s="483">
        <v>24</v>
      </c>
      <c r="AM33" s="483">
        <v>48</v>
      </c>
      <c r="AN33" s="483">
        <v>36</v>
      </c>
      <c r="AO33" s="483">
        <v>12</v>
      </c>
      <c r="AP33" s="483"/>
      <c r="AQ33" s="485"/>
      <c r="AR33" s="482"/>
      <c r="AS33" s="483"/>
      <c r="AT33" s="483"/>
      <c r="AU33" s="483"/>
      <c r="AV33" s="483"/>
      <c r="AW33" s="483"/>
      <c r="AX33" s="486"/>
      <c r="AY33" s="487"/>
      <c r="AZ33" s="488"/>
      <c r="BA33" s="488"/>
      <c r="BB33" s="488"/>
      <c r="BC33" s="488"/>
      <c r="BD33" s="488"/>
      <c r="BE33" s="486"/>
      <c r="BF33" s="487"/>
      <c r="BG33" s="488"/>
      <c r="BH33" s="483"/>
      <c r="BI33" s="483"/>
      <c r="BJ33" s="483"/>
      <c r="BK33" s="483"/>
      <c r="BL33" s="485"/>
      <c r="BM33" s="482"/>
      <c r="BN33" s="483"/>
      <c r="BO33" s="483"/>
      <c r="BP33" s="483"/>
      <c r="BQ33" s="483"/>
      <c r="BR33" s="483"/>
      <c r="BS33" s="485"/>
    </row>
    <row r="34" spans="1:71" s="299" customFormat="1" ht="16.5" customHeight="1">
      <c r="A34" s="425" t="s">
        <v>321</v>
      </c>
      <c r="B34" s="426" t="s">
        <v>535</v>
      </c>
      <c r="C34" s="482"/>
      <c r="D34" s="483"/>
      <c r="E34" s="483">
        <v>3</v>
      </c>
      <c r="F34" s="483"/>
      <c r="G34" s="483"/>
      <c r="H34" s="390"/>
      <c r="I34" s="381">
        <f t="shared" si="13"/>
        <v>37</v>
      </c>
      <c r="J34" s="381">
        <f t="shared" si="13"/>
        <v>5</v>
      </c>
      <c r="K34" s="381">
        <f t="shared" si="13"/>
        <v>32</v>
      </c>
      <c r="L34" s="381">
        <v>32</v>
      </c>
      <c r="M34" s="381">
        <v>0</v>
      </c>
      <c r="N34" s="381">
        <f t="shared" si="13"/>
        <v>0</v>
      </c>
      <c r="O34" s="484">
        <f t="shared" si="13"/>
        <v>0</v>
      </c>
      <c r="P34" s="643"/>
      <c r="Q34" s="644"/>
      <c r="R34" s="644"/>
      <c r="S34" s="644"/>
      <c r="T34" s="644"/>
      <c r="U34" s="644"/>
      <c r="V34" s="645"/>
      <c r="W34" s="643"/>
      <c r="X34" s="644"/>
      <c r="Y34" s="644"/>
      <c r="Z34" s="644"/>
      <c r="AA34" s="644"/>
      <c r="AB34" s="644"/>
      <c r="AC34" s="645"/>
      <c r="AD34" s="391">
        <f>AE34+AF34</f>
        <v>37</v>
      </c>
      <c r="AE34" s="391">
        <v>5</v>
      </c>
      <c r="AF34" s="391">
        <f>AG34+AH34+AI34+AJ34</f>
        <v>32</v>
      </c>
      <c r="AG34" s="391">
        <v>0</v>
      </c>
      <c r="AH34" s="391">
        <v>32</v>
      </c>
      <c r="AI34" s="391"/>
      <c r="AJ34" s="391"/>
      <c r="AK34" s="489"/>
      <c r="AL34" s="490"/>
      <c r="AM34" s="490"/>
      <c r="AN34" s="490"/>
      <c r="AO34" s="490"/>
      <c r="AP34" s="490"/>
      <c r="AQ34" s="491"/>
      <c r="AR34" s="482"/>
      <c r="AS34" s="483"/>
      <c r="AT34" s="483"/>
      <c r="AU34" s="490"/>
      <c r="AV34" s="490"/>
      <c r="AW34" s="490"/>
      <c r="AX34" s="492"/>
      <c r="AY34" s="487"/>
      <c r="AZ34" s="488"/>
      <c r="BA34" s="488"/>
      <c r="BB34" s="493"/>
      <c r="BC34" s="493"/>
      <c r="BD34" s="493"/>
      <c r="BE34" s="492"/>
      <c r="BF34" s="494"/>
      <c r="BG34" s="493"/>
      <c r="BH34" s="490"/>
      <c r="BI34" s="490"/>
      <c r="BJ34" s="490"/>
      <c r="BK34" s="490"/>
      <c r="BL34" s="491"/>
      <c r="BM34" s="489"/>
      <c r="BN34" s="490"/>
      <c r="BO34" s="490"/>
      <c r="BP34" s="490"/>
      <c r="BQ34" s="490"/>
      <c r="BR34" s="490"/>
      <c r="BS34" s="491"/>
    </row>
    <row r="35" spans="1:71" s="497" customFormat="1" ht="16.5" customHeight="1">
      <c r="A35" s="427" t="s">
        <v>322</v>
      </c>
      <c r="B35" s="426" t="s">
        <v>323</v>
      </c>
      <c r="C35" s="489"/>
      <c r="D35" s="678" t="s">
        <v>615</v>
      </c>
      <c r="E35" s="495" t="s">
        <v>387</v>
      </c>
      <c r="F35" s="490"/>
      <c r="G35" s="490"/>
      <c r="H35" s="496"/>
      <c r="I35" s="381">
        <f t="shared" si="13"/>
        <v>227</v>
      </c>
      <c r="J35" s="381">
        <f t="shared" si="13"/>
        <v>59</v>
      </c>
      <c r="K35" s="381">
        <f t="shared" si="13"/>
        <v>168</v>
      </c>
      <c r="L35" s="381">
        <f t="shared" si="13"/>
        <v>0</v>
      </c>
      <c r="M35" s="381">
        <f t="shared" si="13"/>
        <v>168</v>
      </c>
      <c r="N35" s="381">
        <f t="shared" si="13"/>
        <v>0</v>
      </c>
      <c r="O35" s="484">
        <f t="shared" si="13"/>
        <v>0</v>
      </c>
      <c r="P35" s="643"/>
      <c r="Q35" s="644"/>
      <c r="R35" s="644"/>
      <c r="S35" s="644"/>
      <c r="T35" s="644"/>
      <c r="U35" s="644"/>
      <c r="V35" s="645"/>
      <c r="W35" s="643"/>
      <c r="X35" s="644"/>
      <c r="Y35" s="644"/>
      <c r="Z35" s="644"/>
      <c r="AA35" s="644"/>
      <c r="AB35" s="644"/>
      <c r="AC35" s="645"/>
      <c r="AD35" s="391">
        <f>AE35+AF35</f>
        <v>64</v>
      </c>
      <c r="AE35" s="391">
        <v>32</v>
      </c>
      <c r="AF35" s="391">
        <f>AG35+AH35+AI35+AJ35</f>
        <v>32</v>
      </c>
      <c r="AG35" s="391">
        <v>0</v>
      </c>
      <c r="AH35" s="391">
        <v>32</v>
      </c>
      <c r="AI35" s="391"/>
      <c r="AJ35" s="391"/>
      <c r="AK35" s="391">
        <f>AL35+AM35</f>
        <v>40</v>
      </c>
      <c r="AL35" s="391">
        <v>6</v>
      </c>
      <c r="AM35" s="391">
        <f>AN35+AO35+AP35+AQ35</f>
        <v>34</v>
      </c>
      <c r="AN35" s="391">
        <v>0</v>
      </c>
      <c r="AO35" s="391">
        <v>34</v>
      </c>
      <c r="AP35" s="391"/>
      <c r="AQ35" s="391"/>
      <c r="AR35" s="391">
        <f>AS35+AT35</f>
        <v>30</v>
      </c>
      <c r="AS35" s="391">
        <v>4</v>
      </c>
      <c r="AT35" s="391">
        <f>AU35+AV35+AW35+AX35</f>
        <v>26</v>
      </c>
      <c r="AU35" s="391">
        <v>0</v>
      </c>
      <c r="AV35" s="391">
        <v>26</v>
      </c>
      <c r="AW35" s="391"/>
      <c r="AX35" s="391"/>
      <c r="AY35" s="391">
        <f>AZ35+BA35</f>
        <v>42</v>
      </c>
      <c r="AZ35" s="391">
        <v>8</v>
      </c>
      <c r="BA35" s="391">
        <f>BB35+BC35+BD35+BE35</f>
        <v>34</v>
      </c>
      <c r="BB35" s="391">
        <v>0</v>
      </c>
      <c r="BC35" s="391">
        <v>34</v>
      </c>
      <c r="BD35" s="391"/>
      <c r="BE35" s="391"/>
      <c r="BF35" s="391">
        <f>BG35+BH35</f>
        <v>29</v>
      </c>
      <c r="BG35" s="391">
        <v>5</v>
      </c>
      <c r="BH35" s="391">
        <f>BI35+BJ35+BK35+BL35</f>
        <v>24</v>
      </c>
      <c r="BI35" s="391">
        <v>0</v>
      </c>
      <c r="BJ35" s="391">
        <v>24</v>
      </c>
      <c r="BK35" s="391"/>
      <c r="BL35" s="391"/>
      <c r="BM35" s="391">
        <f>BN35+BO35</f>
        <v>22</v>
      </c>
      <c r="BN35" s="391">
        <v>4</v>
      </c>
      <c r="BO35" s="391">
        <f>BP35+BQ35+BR35+BS35</f>
        <v>18</v>
      </c>
      <c r="BP35" s="391">
        <v>0</v>
      </c>
      <c r="BQ35" s="391">
        <v>18</v>
      </c>
      <c r="BR35" s="391"/>
      <c r="BS35" s="391"/>
    </row>
    <row r="36" spans="1:71" s="299" customFormat="1" ht="16.5" customHeight="1">
      <c r="A36" s="427" t="s">
        <v>324</v>
      </c>
      <c r="B36" s="426" t="s">
        <v>325</v>
      </c>
      <c r="C36" s="489"/>
      <c r="D36" s="490" t="s">
        <v>616</v>
      </c>
      <c r="E36" s="495" t="s">
        <v>387</v>
      </c>
      <c r="F36" s="490"/>
      <c r="G36" s="490"/>
      <c r="H36" s="496"/>
      <c r="I36" s="381">
        <f t="shared" si="13"/>
        <v>336</v>
      </c>
      <c r="J36" s="381">
        <f t="shared" si="13"/>
        <v>168</v>
      </c>
      <c r="K36" s="381">
        <f t="shared" si="13"/>
        <v>168</v>
      </c>
      <c r="L36" s="381">
        <f t="shared" si="13"/>
        <v>0</v>
      </c>
      <c r="M36" s="381">
        <f t="shared" si="13"/>
        <v>168</v>
      </c>
      <c r="N36" s="381">
        <f t="shared" si="13"/>
        <v>0</v>
      </c>
      <c r="O36" s="484">
        <f t="shared" si="13"/>
        <v>0</v>
      </c>
      <c r="P36" s="643"/>
      <c r="Q36" s="644"/>
      <c r="R36" s="644"/>
      <c r="S36" s="644"/>
      <c r="T36" s="644"/>
      <c r="U36" s="644"/>
      <c r="V36" s="645"/>
      <c r="W36" s="643"/>
      <c r="X36" s="644"/>
      <c r="Y36" s="644"/>
      <c r="Z36" s="644"/>
      <c r="AA36" s="644"/>
      <c r="AB36" s="644"/>
      <c r="AC36" s="645"/>
      <c r="AD36" s="490">
        <f>AE36+AF36</f>
        <v>64</v>
      </c>
      <c r="AE36" s="490">
        <v>32</v>
      </c>
      <c r="AF36" s="490">
        <f>AG36+AH36</f>
        <v>32</v>
      </c>
      <c r="AG36" s="490"/>
      <c r="AH36" s="490">
        <v>32</v>
      </c>
      <c r="AI36" s="401"/>
      <c r="AJ36" s="401"/>
      <c r="AK36" s="391">
        <f>AL36+AM36</f>
        <v>68</v>
      </c>
      <c r="AL36" s="391">
        <v>34</v>
      </c>
      <c r="AM36" s="391">
        <f>AN36+AO36+AP36+AQ36</f>
        <v>34</v>
      </c>
      <c r="AN36" s="391">
        <v>0</v>
      </c>
      <c r="AO36" s="391">
        <v>34</v>
      </c>
      <c r="AP36" s="391"/>
      <c r="AQ36" s="391"/>
      <c r="AR36" s="391">
        <f>AS36+AT36</f>
        <v>52</v>
      </c>
      <c r="AS36" s="391">
        <v>26</v>
      </c>
      <c r="AT36" s="391">
        <f>AU36+AV36+AW36+AX36</f>
        <v>26</v>
      </c>
      <c r="AU36" s="391">
        <v>0</v>
      </c>
      <c r="AV36" s="391">
        <v>26</v>
      </c>
      <c r="AW36" s="391"/>
      <c r="AX36" s="391"/>
      <c r="AY36" s="391">
        <f>AZ36+BA36</f>
        <v>68</v>
      </c>
      <c r="AZ36" s="391">
        <v>34</v>
      </c>
      <c r="BA36" s="391">
        <f>BB36+BC36+BD36+BE36</f>
        <v>34</v>
      </c>
      <c r="BB36" s="391">
        <v>0</v>
      </c>
      <c r="BC36" s="391">
        <v>34</v>
      </c>
      <c r="BD36" s="391"/>
      <c r="BE36" s="391"/>
      <c r="BF36" s="391">
        <f>BG36+BH36</f>
        <v>48</v>
      </c>
      <c r="BG36" s="391">
        <v>24</v>
      </c>
      <c r="BH36" s="391">
        <f>BI36+BJ36+BK36+BL36</f>
        <v>24</v>
      </c>
      <c r="BI36" s="391">
        <v>0</v>
      </c>
      <c r="BJ36" s="391">
        <v>24</v>
      </c>
      <c r="BK36" s="391"/>
      <c r="BL36" s="391"/>
      <c r="BM36" s="391">
        <f>BN36+BO36</f>
        <v>36</v>
      </c>
      <c r="BN36" s="391">
        <v>18</v>
      </c>
      <c r="BO36" s="391">
        <f>BP36+BQ36+BR36+BS36</f>
        <v>18</v>
      </c>
      <c r="BP36" s="391">
        <v>0</v>
      </c>
      <c r="BQ36" s="391">
        <v>18</v>
      </c>
      <c r="BR36" s="391"/>
      <c r="BS36" s="391"/>
    </row>
    <row r="37" spans="1:71" s="506" customFormat="1" ht="16.5" customHeight="1" thickBot="1">
      <c r="A37" s="429" t="s">
        <v>326</v>
      </c>
      <c r="B37" s="430" t="s">
        <v>376</v>
      </c>
      <c r="C37" s="498"/>
      <c r="D37" s="499"/>
      <c r="E37" s="499">
        <v>4</v>
      </c>
      <c r="F37" s="499"/>
      <c r="G37" s="499"/>
      <c r="H37" s="500"/>
      <c r="I37" s="381">
        <f t="shared" si="13"/>
        <v>76</v>
      </c>
      <c r="J37" s="381">
        <f t="shared" si="13"/>
        <v>25</v>
      </c>
      <c r="K37" s="381">
        <f t="shared" si="13"/>
        <v>51</v>
      </c>
      <c r="L37" s="381">
        <f t="shared" si="13"/>
        <v>33</v>
      </c>
      <c r="M37" s="381">
        <f t="shared" si="13"/>
        <v>18</v>
      </c>
      <c r="N37" s="381">
        <f t="shared" si="13"/>
        <v>0</v>
      </c>
      <c r="O37" s="484">
        <f t="shared" si="13"/>
        <v>0</v>
      </c>
      <c r="P37" s="646"/>
      <c r="Q37" s="647"/>
      <c r="R37" s="647"/>
      <c r="S37" s="647"/>
      <c r="T37" s="647"/>
      <c r="U37" s="647"/>
      <c r="V37" s="648"/>
      <c r="W37" s="646"/>
      <c r="X37" s="647"/>
      <c r="Y37" s="647"/>
      <c r="Z37" s="647"/>
      <c r="AA37" s="647"/>
      <c r="AB37" s="647"/>
      <c r="AC37" s="648"/>
      <c r="AD37" s="501"/>
      <c r="AE37" s="502"/>
      <c r="AF37" s="502"/>
      <c r="AG37" s="502"/>
      <c r="AH37" s="502"/>
      <c r="AI37" s="502"/>
      <c r="AJ37" s="503"/>
      <c r="AK37" s="391">
        <f>AL37+AM37</f>
        <v>76</v>
      </c>
      <c r="AL37" s="391">
        <v>25</v>
      </c>
      <c r="AM37" s="391">
        <f>AN37+AO37+AP37+AQ37</f>
        <v>51</v>
      </c>
      <c r="AN37" s="391">
        <v>33</v>
      </c>
      <c r="AO37" s="391">
        <v>18</v>
      </c>
      <c r="AP37" s="391"/>
      <c r="AQ37" s="391"/>
      <c r="AR37" s="501"/>
      <c r="AS37" s="502"/>
      <c r="AT37" s="502"/>
      <c r="AU37" s="502"/>
      <c r="AV37" s="502"/>
      <c r="AW37" s="502"/>
      <c r="AX37" s="503"/>
      <c r="AY37" s="504"/>
      <c r="AZ37" s="505"/>
      <c r="BA37" s="505"/>
      <c r="BB37" s="502"/>
      <c r="BC37" s="502"/>
      <c r="BD37" s="502"/>
      <c r="BE37" s="503"/>
      <c r="BF37" s="501"/>
      <c r="BG37" s="502"/>
      <c r="BH37" s="502"/>
      <c r="BI37" s="502"/>
      <c r="BJ37" s="502"/>
      <c r="BK37" s="502"/>
      <c r="BL37" s="503"/>
      <c r="BM37" s="501"/>
      <c r="BN37" s="502"/>
      <c r="BO37" s="502"/>
      <c r="BP37" s="502"/>
      <c r="BQ37" s="502"/>
      <c r="BR37" s="502"/>
      <c r="BS37" s="503"/>
    </row>
    <row r="38" spans="1:76" s="376" customFormat="1" ht="32.25" thickBot="1">
      <c r="A38" s="431" t="s">
        <v>328</v>
      </c>
      <c r="B38" s="372" t="s">
        <v>539</v>
      </c>
      <c r="C38" s="373">
        <v>2</v>
      </c>
      <c r="D38" s="374"/>
      <c r="E38" s="374">
        <v>1</v>
      </c>
      <c r="F38" s="374"/>
      <c r="G38" s="374"/>
      <c r="H38" s="507"/>
      <c r="I38" s="508">
        <f>I39+I40+I41</f>
        <v>188</v>
      </c>
      <c r="J38" s="508">
        <f aca="true" t="shared" si="14" ref="J38:BS38">J39+J40+J41</f>
        <v>66</v>
      </c>
      <c r="K38" s="508">
        <f t="shared" si="14"/>
        <v>122</v>
      </c>
      <c r="L38" s="508">
        <f t="shared" si="14"/>
        <v>62</v>
      </c>
      <c r="M38" s="508">
        <f t="shared" si="14"/>
        <v>60</v>
      </c>
      <c r="N38" s="508">
        <f t="shared" si="14"/>
        <v>0</v>
      </c>
      <c r="O38" s="474">
        <f t="shared" si="14"/>
        <v>0</v>
      </c>
      <c r="P38" s="649">
        <f t="shared" si="14"/>
        <v>0</v>
      </c>
      <c r="Q38" s="649">
        <f t="shared" si="14"/>
        <v>0</v>
      </c>
      <c r="R38" s="649">
        <f t="shared" si="14"/>
        <v>0</v>
      </c>
      <c r="S38" s="649">
        <f t="shared" si="14"/>
        <v>0</v>
      </c>
      <c r="T38" s="649">
        <f t="shared" si="14"/>
        <v>0</v>
      </c>
      <c r="U38" s="649">
        <f t="shared" si="14"/>
        <v>0</v>
      </c>
      <c r="V38" s="650">
        <f t="shared" si="14"/>
        <v>0</v>
      </c>
      <c r="W38" s="649">
        <f t="shared" si="14"/>
        <v>0</v>
      </c>
      <c r="X38" s="649">
        <f t="shared" si="14"/>
        <v>0</v>
      </c>
      <c r="Y38" s="649">
        <f t="shared" si="14"/>
        <v>0</v>
      </c>
      <c r="Z38" s="649">
        <f t="shared" si="14"/>
        <v>0</v>
      </c>
      <c r="AA38" s="649">
        <f t="shared" si="14"/>
        <v>0</v>
      </c>
      <c r="AB38" s="649">
        <f t="shared" si="14"/>
        <v>0</v>
      </c>
      <c r="AC38" s="650">
        <f t="shared" si="14"/>
        <v>0</v>
      </c>
      <c r="AD38" s="508">
        <f t="shared" si="14"/>
        <v>144</v>
      </c>
      <c r="AE38" s="508">
        <f t="shared" si="14"/>
        <v>48</v>
      </c>
      <c r="AF38" s="508">
        <f t="shared" si="14"/>
        <v>96</v>
      </c>
      <c r="AG38" s="508">
        <f t="shared" si="14"/>
        <v>42</v>
      </c>
      <c r="AH38" s="508">
        <f t="shared" si="14"/>
        <v>54</v>
      </c>
      <c r="AI38" s="508">
        <f t="shared" si="14"/>
        <v>0</v>
      </c>
      <c r="AJ38" s="431">
        <f t="shared" si="14"/>
        <v>0</v>
      </c>
      <c r="AK38" s="508">
        <f t="shared" si="14"/>
        <v>0</v>
      </c>
      <c r="AL38" s="508">
        <f t="shared" si="14"/>
        <v>0</v>
      </c>
      <c r="AM38" s="508">
        <f t="shared" si="14"/>
        <v>0</v>
      </c>
      <c r="AN38" s="508">
        <f t="shared" si="14"/>
        <v>0</v>
      </c>
      <c r="AO38" s="508">
        <f t="shared" si="14"/>
        <v>0</v>
      </c>
      <c r="AP38" s="508">
        <f t="shared" si="14"/>
        <v>0</v>
      </c>
      <c r="AQ38" s="431">
        <f t="shared" si="14"/>
        <v>0</v>
      </c>
      <c r="AR38" s="508">
        <f t="shared" si="14"/>
        <v>44</v>
      </c>
      <c r="AS38" s="508">
        <f t="shared" si="14"/>
        <v>18</v>
      </c>
      <c r="AT38" s="508">
        <f t="shared" si="14"/>
        <v>26</v>
      </c>
      <c r="AU38" s="508">
        <f t="shared" si="14"/>
        <v>20</v>
      </c>
      <c r="AV38" s="508">
        <f t="shared" si="14"/>
        <v>6</v>
      </c>
      <c r="AW38" s="508">
        <f t="shared" si="14"/>
        <v>0</v>
      </c>
      <c r="AX38" s="431">
        <f t="shared" si="14"/>
        <v>0</v>
      </c>
      <c r="AY38" s="508">
        <f t="shared" si="14"/>
        <v>0</v>
      </c>
      <c r="AZ38" s="508">
        <f t="shared" si="14"/>
        <v>0</v>
      </c>
      <c r="BA38" s="508">
        <f t="shared" si="14"/>
        <v>0</v>
      </c>
      <c r="BB38" s="508">
        <f t="shared" si="14"/>
        <v>0</v>
      </c>
      <c r="BC38" s="508">
        <f t="shared" si="14"/>
        <v>0</v>
      </c>
      <c r="BD38" s="508">
        <f t="shared" si="14"/>
        <v>0</v>
      </c>
      <c r="BE38" s="431">
        <f t="shared" si="14"/>
        <v>0</v>
      </c>
      <c r="BF38" s="508">
        <f t="shared" si="14"/>
        <v>0</v>
      </c>
      <c r="BG38" s="508">
        <f t="shared" si="14"/>
        <v>0</v>
      </c>
      <c r="BH38" s="508">
        <f t="shared" si="14"/>
        <v>0</v>
      </c>
      <c r="BI38" s="508">
        <f t="shared" si="14"/>
        <v>0</v>
      </c>
      <c r="BJ38" s="508">
        <f t="shared" si="14"/>
        <v>0</v>
      </c>
      <c r="BK38" s="508">
        <f t="shared" si="14"/>
        <v>0</v>
      </c>
      <c r="BL38" s="431">
        <f t="shared" si="14"/>
        <v>0</v>
      </c>
      <c r="BM38" s="508">
        <f t="shared" si="14"/>
        <v>0</v>
      </c>
      <c r="BN38" s="508">
        <f t="shared" si="14"/>
        <v>0</v>
      </c>
      <c r="BO38" s="508">
        <f t="shared" si="14"/>
        <v>0</v>
      </c>
      <c r="BP38" s="508">
        <f t="shared" si="14"/>
        <v>0</v>
      </c>
      <c r="BQ38" s="508">
        <f t="shared" si="14"/>
        <v>0</v>
      </c>
      <c r="BR38" s="508">
        <f t="shared" si="14"/>
        <v>0</v>
      </c>
      <c r="BS38" s="431">
        <f t="shared" si="14"/>
        <v>0</v>
      </c>
      <c r="BT38" s="376">
        <f>AR38+AD38</f>
        <v>188</v>
      </c>
      <c r="BU38" s="376">
        <f>AS38+AE38</f>
        <v>66</v>
      </c>
      <c r="BV38" s="376">
        <f>AT38+AF38</f>
        <v>122</v>
      </c>
      <c r="BW38" s="376">
        <f>AU38+AG38</f>
        <v>62</v>
      </c>
      <c r="BX38" s="376">
        <f>AV38+AH38</f>
        <v>60</v>
      </c>
    </row>
    <row r="39" spans="1:71" s="299" customFormat="1" ht="16.5" customHeight="1">
      <c r="A39" s="423" t="s">
        <v>329</v>
      </c>
      <c r="B39" s="424" t="s">
        <v>108</v>
      </c>
      <c r="C39" s="509" t="s">
        <v>617</v>
      </c>
      <c r="D39" s="510"/>
      <c r="E39" s="510">
        <v>3</v>
      </c>
      <c r="F39" s="510"/>
      <c r="G39" s="510"/>
      <c r="H39" s="511"/>
      <c r="I39" s="381">
        <f aca="true" t="shared" si="15" ref="I39:O41">P39+W39+AD39+AK39+AR39+AY39+BF39+BM39</f>
        <v>72</v>
      </c>
      <c r="J39" s="381">
        <f t="shared" si="15"/>
        <v>24</v>
      </c>
      <c r="K39" s="381">
        <f t="shared" si="15"/>
        <v>48</v>
      </c>
      <c r="L39" s="381">
        <f t="shared" si="15"/>
        <v>26</v>
      </c>
      <c r="M39" s="381">
        <f t="shared" si="15"/>
        <v>22</v>
      </c>
      <c r="N39" s="381">
        <f t="shared" si="15"/>
        <v>0</v>
      </c>
      <c r="O39" s="484">
        <f t="shared" si="15"/>
        <v>0</v>
      </c>
      <c r="P39" s="640"/>
      <c r="Q39" s="641"/>
      <c r="R39" s="641"/>
      <c r="S39" s="641"/>
      <c r="T39" s="641"/>
      <c r="U39" s="641"/>
      <c r="V39" s="642"/>
      <c r="W39" s="640"/>
      <c r="X39" s="641"/>
      <c r="Y39" s="641"/>
      <c r="Z39" s="641"/>
      <c r="AA39" s="641"/>
      <c r="AB39" s="641"/>
      <c r="AC39" s="642"/>
      <c r="AD39" s="391">
        <f>AE39+AF39</f>
        <v>72</v>
      </c>
      <c r="AE39" s="391">
        <v>24</v>
      </c>
      <c r="AF39" s="391">
        <f>AG39+AH39+AI39+AJ39</f>
        <v>48</v>
      </c>
      <c r="AG39" s="391">
        <v>26</v>
      </c>
      <c r="AH39" s="391">
        <v>22</v>
      </c>
      <c r="AI39" s="391"/>
      <c r="AJ39" s="391"/>
      <c r="AK39" s="514"/>
      <c r="AL39" s="515"/>
      <c r="AM39" s="515"/>
      <c r="AN39" s="515"/>
      <c r="AO39" s="515"/>
      <c r="AP39" s="515"/>
      <c r="AQ39" s="512"/>
      <c r="AR39" s="509"/>
      <c r="AS39" s="510"/>
      <c r="AT39" s="510"/>
      <c r="AU39" s="510"/>
      <c r="AV39" s="510"/>
      <c r="AW39" s="510"/>
      <c r="AX39" s="513"/>
      <c r="AY39" s="514"/>
      <c r="AZ39" s="515"/>
      <c r="BA39" s="515"/>
      <c r="BB39" s="515"/>
      <c r="BC39" s="515"/>
      <c r="BD39" s="515"/>
      <c r="BE39" s="512"/>
      <c r="BF39" s="509"/>
      <c r="BG39" s="510"/>
      <c r="BH39" s="510"/>
      <c r="BI39" s="510"/>
      <c r="BJ39" s="510"/>
      <c r="BK39" s="510"/>
      <c r="BL39" s="513"/>
      <c r="BM39" s="514"/>
      <c r="BN39" s="515"/>
      <c r="BO39" s="515"/>
      <c r="BP39" s="515"/>
      <c r="BQ39" s="515"/>
      <c r="BR39" s="515"/>
      <c r="BS39" s="512"/>
    </row>
    <row r="40" spans="1:71" s="299" customFormat="1" ht="16.5" customHeight="1">
      <c r="A40" s="432" t="s">
        <v>330</v>
      </c>
      <c r="B40" s="433" t="s">
        <v>333</v>
      </c>
      <c r="C40" s="360"/>
      <c r="D40" s="361"/>
      <c r="E40" s="361">
        <v>3</v>
      </c>
      <c r="F40" s="361"/>
      <c r="G40" s="361"/>
      <c r="H40" s="516"/>
      <c r="I40" s="381">
        <f t="shared" si="15"/>
        <v>72</v>
      </c>
      <c r="J40" s="381">
        <f t="shared" si="15"/>
        <v>24</v>
      </c>
      <c r="K40" s="381">
        <f t="shared" si="15"/>
        <v>48</v>
      </c>
      <c r="L40" s="381">
        <f t="shared" si="15"/>
        <v>16</v>
      </c>
      <c r="M40" s="381">
        <f t="shared" si="15"/>
        <v>32</v>
      </c>
      <c r="N40" s="381">
        <f t="shared" si="15"/>
        <v>0</v>
      </c>
      <c r="O40" s="484">
        <f t="shared" si="15"/>
        <v>0</v>
      </c>
      <c r="P40" s="651"/>
      <c r="Q40" s="652"/>
      <c r="R40" s="652"/>
      <c r="S40" s="652"/>
      <c r="T40" s="652"/>
      <c r="U40" s="652"/>
      <c r="V40" s="653"/>
      <c r="W40" s="651"/>
      <c r="X40" s="652"/>
      <c r="Y40" s="652"/>
      <c r="Z40" s="652"/>
      <c r="AA40" s="652"/>
      <c r="AB40" s="652"/>
      <c r="AC40" s="653"/>
      <c r="AD40" s="391">
        <f>AE40+AF40</f>
        <v>72</v>
      </c>
      <c r="AE40" s="391">
        <v>24</v>
      </c>
      <c r="AF40" s="391">
        <f>AG40+AH40+AI40+AJ40</f>
        <v>48</v>
      </c>
      <c r="AG40" s="391">
        <v>16</v>
      </c>
      <c r="AH40" s="391">
        <v>32</v>
      </c>
      <c r="AI40" s="391"/>
      <c r="AJ40" s="391"/>
      <c r="AK40" s="517"/>
      <c r="AL40" s="518"/>
      <c r="AM40" s="518"/>
      <c r="AN40" s="518"/>
      <c r="AO40" s="518"/>
      <c r="AP40" s="518"/>
      <c r="AQ40" s="519"/>
      <c r="AR40" s="517"/>
      <c r="AS40" s="518"/>
      <c r="AT40" s="518"/>
      <c r="AU40" s="518"/>
      <c r="AV40" s="518"/>
      <c r="AW40" s="518"/>
      <c r="AX40" s="519"/>
      <c r="AY40" s="517"/>
      <c r="AZ40" s="518"/>
      <c r="BA40" s="518"/>
      <c r="BB40" s="518"/>
      <c r="BC40" s="518"/>
      <c r="BD40" s="518"/>
      <c r="BE40" s="519"/>
      <c r="BF40" s="517"/>
      <c r="BG40" s="518"/>
      <c r="BH40" s="518"/>
      <c r="BI40" s="518"/>
      <c r="BJ40" s="518"/>
      <c r="BK40" s="518"/>
      <c r="BL40" s="519"/>
      <c r="BM40" s="517"/>
      <c r="BN40" s="518"/>
      <c r="BO40" s="518"/>
      <c r="BP40" s="518"/>
      <c r="BQ40" s="518"/>
      <c r="BR40" s="518"/>
      <c r="BS40" s="519"/>
    </row>
    <row r="41" spans="1:71" s="299" customFormat="1" ht="16.5" customHeight="1" thickBot="1">
      <c r="A41" s="425" t="s">
        <v>332</v>
      </c>
      <c r="B41" s="434" t="s">
        <v>331</v>
      </c>
      <c r="C41" s="520" t="s">
        <v>617</v>
      </c>
      <c r="D41" s="369"/>
      <c r="E41" s="369">
        <v>5</v>
      </c>
      <c r="F41" s="369"/>
      <c r="G41" s="369"/>
      <c r="H41" s="521"/>
      <c r="I41" s="381">
        <f t="shared" si="15"/>
        <v>44</v>
      </c>
      <c r="J41" s="381">
        <f t="shared" si="15"/>
        <v>18</v>
      </c>
      <c r="K41" s="381">
        <f t="shared" si="15"/>
        <v>26</v>
      </c>
      <c r="L41" s="381">
        <f t="shared" si="15"/>
        <v>20</v>
      </c>
      <c r="M41" s="381">
        <f t="shared" si="15"/>
        <v>6</v>
      </c>
      <c r="N41" s="381">
        <f t="shared" si="15"/>
        <v>0</v>
      </c>
      <c r="O41" s="484">
        <f t="shared" si="15"/>
        <v>0</v>
      </c>
      <c r="P41" s="643"/>
      <c r="Q41" s="644"/>
      <c r="R41" s="644"/>
      <c r="S41" s="644"/>
      <c r="T41" s="644"/>
      <c r="U41" s="644"/>
      <c r="V41" s="645"/>
      <c r="W41" s="643"/>
      <c r="X41" s="644"/>
      <c r="Y41" s="644"/>
      <c r="Z41" s="644"/>
      <c r="AA41" s="644"/>
      <c r="AB41" s="644"/>
      <c r="AC41" s="645"/>
      <c r="AD41" s="509"/>
      <c r="AE41" s="483"/>
      <c r="AF41" s="510"/>
      <c r="AG41" s="361"/>
      <c r="AH41" s="361"/>
      <c r="AI41" s="361"/>
      <c r="AJ41" s="362"/>
      <c r="AK41" s="360"/>
      <c r="AL41" s="361"/>
      <c r="AM41" s="361"/>
      <c r="AN41" s="361"/>
      <c r="AO41" s="361"/>
      <c r="AP41" s="361"/>
      <c r="AQ41" s="492"/>
      <c r="AR41" s="391">
        <f>AS41+AT41</f>
        <v>44</v>
      </c>
      <c r="AS41" s="391">
        <v>18</v>
      </c>
      <c r="AT41" s="391">
        <f>AU41+AV41+AW41+AX41</f>
        <v>26</v>
      </c>
      <c r="AU41" s="391">
        <v>20</v>
      </c>
      <c r="AV41" s="391">
        <v>6</v>
      </c>
      <c r="AW41" s="391"/>
      <c r="AX41" s="391"/>
      <c r="AY41" s="360"/>
      <c r="AZ41" s="361"/>
      <c r="BA41" s="361"/>
      <c r="BB41" s="361"/>
      <c r="BC41" s="361"/>
      <c r="BD41" s="361"/>
      <c r="BE41" s="362"/>
      <c r="BF41" s="360"/>
      <c r="BG41" s="361"/>
      <c r="BH41" s="361"/>
      <c r="BI41" s="361"/>
      <c r="BJ41" s="361"/>
      <c r="BK41" s="361"/>
      <c r="BL41" s="362"/>
      <c r="BM41" s="360"/>
      <c r="BN41" s="361"/>
      <c r="BO41" s="361"/>
      <c r="BP41" s="361"/>
      <c r="BQ41" s="361"/>
      <c r="BR41" s="361"/>
      <c r="BS41" s="362"/>
    </row>
    <row r="42" spans="1:77" s="376" customFormat="1" ht="18.75" customHeight="1" thickBot="1">
      <c r="A42" s="435" t="s">
        <v>334</v>
      </c>
      <c r="B42" s="436" t="s">
        <v>540</v>
      </c>
      <c r="C42" s="522">
        <f>C43+C60</f>
        <v>9</v>
      </c>
      <c r="D42" s="523">
        <f>D43+D60</f>
        <v>20</v>
      </c>
      <c r="E42" s="523">
        <f>E43+E60</f>
        <v>21</v>
      </c>
      <c r="F42" s="523"/>
      <c r="G42" s="523" t="e">
        <f>G43+G60</f>
        <v>#VALUE!</v>
      </c>
      <c r="H42" s="524"/>
      <c r="I42" s="522">
        <f aca="true" t="shared" si="16" ref="I42:AN42">I43+I60</f>
        <v>3598</v>
      </c>
      <c r="J42" s="522">
        <f t="shared" si="16"/>
        <v>1153</v>
      </c>
      <c r="K42" s="522">
        <f t="shared" si="16"/>
        <v>2447</v>
      </c>
      <c r="L42" s="522">
        <f t="shared" si="16"/>
        <v>1439</v>
      </c>
      <c r="M42" s="522">
        <f t="shared" si="16"/>
        <v>798</v>
      </c>
      <c r="N42" s="522">
        <f t="shared" si="16"/>
        <v>30</v>
      </c>
      <c r="O42" s="525">
        <f t="shared" si="16"/>
        <v>180</v>
      </c>
      <c r="P42" s="654">
        <f t="shared" si="16"/>
        <v>0</v>
      </c>
      <c r="Q42" s="654">
        <f t="shared" si="16"/>
        <v>0</v>
      </c>
      <c r="R42" s="654">
        <f t="shared" si="16"/>
        <v>0</v>
      </c>
      <c r="S42" s="654">
        <f t="shared" si="16"/>
        <v>0</v>
      </c>
      <c r="T42" s="654">
        <f t="shared" si="16"/>
        <v>0</v>
      </c>
      <c r="U42" s="654">
        <f t="shared" si="16"/>
        <v>0</v>
      </c>
      <c r="V42" s="655">
        <f t="shared" si="16"/>
        <v>0</v>
      </c>
      <c r="W42" s="654">
        <f t="shared" si="16"/>
        <v>0</v>
      </c>
      <c r="X42" s="654">
        <f t="shared" si="16"/>
        <v>0</v>
      </c>
      <c r="Y42" s="654">
        <f t="shared" si="16"/>
        <v>0</v>
      </c>
      <c r="Z42" s="654">
        <f t="shared" si="16"/>
        <v>0</v>
      </c>
      <c r="AA42" s="654">
        <f t="shared" si="16"/>
        <v>0</v>
      </c>
      <c r="AB42" s="654">
        <f t="shared" si="16"/>
        <v>0</v>
      </c>
      <c r="AC42" s="655">
        <f t="shared" si="16"/>
        <v>0</v>
      </c>
      <c r="AD42" s="522">
        <f t="shared" si="16"/>
        <v>555</v>
      </c>
      <c r="AE42" s="522">
        <f t="shared" si="16"/>
        <v>171</v>
      </c>
      <c r="AF42" s="522">
        <f t="shared" si="16"/>
        <v>384</v>
      </c>
      <c r="AG42" s="522">
        <f t="shared" si="16"/>
        <v>236</v>
      </c>
      <c r="AH42" s="522">
        <f t="shared" si="16"/>
        <v>144</v>
      </c>
      <c r="AI42" s="522">
        <f t="shared" si="16"/>
        <v>4</v>
      </c>
      <c r="AJ42" s="435">
        <f t="shared" si="16"/>
        <v>0</v>
      </c>
      <c r="AK42" s="522">
        <f t="shared" si="16"/>
        <v>662</v>
      </c>
      <c r="AL42" s="522">
        <f t="shared" si="16"/>
        <v>217</v>
      </c>
      <c r="AM42" s="522">
        <f t="shared" si="16"/>
        <v>445</v>
      </c>
      <c r="AN42" s="522">
        <f t="shared" si="16"/>
        <v>221</v>
      </c>
      <c r="AO42" s="522">
        <f aca="true" t="shared" si="17" ref="AO42:BS42">AO43+AO60</f>
        <v>198</v>
      </c>
      <c r="AP42" s="522">
        <f t="shared" si="17"/>
        <v>26</v>
      </c>
      <c r="AQ42" s="435">
        <f t="shared" si="17"/>
        <v>0</v>
      </c>
      <c r="AR42" s="522">
        <f t="shared" si="17"/>
        <v>638</v>
      </c>
      <c r="AS42" s="522">
        <f t="shared" si="17"/>
        <v>207</v>
      </c>
      <c r="AT42" s="522">
        <f t="shared" si="17"/>
        <v>431</v>
      </c>
      <c r="AU42" s="522">
        <f t="shared" si="17"/>
        <v>275</v>
      </c>
      <c r="AV42" s="522">
        <f t="shared" si="17"/>
        <v>156</v>
      </c>
      <c r="AW42" s="522">
        <f t="shared" si="17"/>
        <v>0</v>
      </c>
      <c r="AX42" s="435">
        <f t="shared" si="17"/>
        <v>0</v>
      </c>
      <c r="AY42" s="522">
        <f t="shared" si="17"/>
        <v>800</v>
      </c>
      <c r="AZ42" s="522">
        <f t="shared" si="17"/>
        <v>261</v>
      </c>
      <c r="BA42" s="522">
        <f t="shared" si="17"/>
        <v>539</v>
      </c>
      <c r="BB42" s="522">
        <f t="shared" si="17"/>
        <v>289</v>
      </c>
      <c r="BC42" s="522">
        <f t="shared" si="17"/>
        <v>150</v>
      </c>
      <c r="BD42" s="522">
        <f t="shared" si="17"/>
        <v>0</v>
      </c>
      <c r="BE42" s="435">
        <f t="shared" si="17"/>
        <v>100</v>
      </c>
      <c r="BF42" s="522">
        <f t="shared" si="17"/>
        <v>517</v>
      </c>
      <c r="BG42" s="522">
        <f t="shared" si="17"/>
        <v>169</v>
      </c>
      <c r="BH42" s="522">
        <f t="shared" si="17"/>
        <v>348</v>
      </c>
      <c r="BI42" s="522">
        <f t="shared" si="17"/>
        <v>202</v>
      </c>
      <c r="BJ42" s="522">
        <f t="shared" si="17"/>
        <v>96</v>
      </c>
      <c r="BK42" s="522">
        <f t="shared" si="17"/>
        <v>0</v>
      </c>
      <c r="BL42" s="435">
        <f t="shared" si="17"/>
        <v>50</v>
      </c>
      <c r="BM42" s="522">
        <f t="shared" si="17"/>
        <v>428</v>
      </c>
      <c r="BN42" s="522">
        <f t="shared" si="17"/>
        <v>140</v>
      </c>
      <c r="BO42" s="522">
        <f t="shared" si="17"/>
        <v>288</v>
      </c>
      <c r="BP42" s="522">
        <f t="shared" si="17"/>
        <v>204</v>
      </c>
      <c r="BQ42" s="522">
        <f t="shared" si="17"/>
        <v>54</v>
      </c>
      <c r="BR42" s="522">
        <f t="shared" si="17"/>
        <v>0</v>
      </c>
      <c r="BS42" s="435">
        <f t="shared" si="17"/>
        <v>30</v>
      </c>
      <c r="BT42" s="376">
        <f aca="true" t="shared" si="18" ref="BT42:BX43">BM42+BF42+AY42+AR42+AK42+AD42</f>
        <v>3600</v>
      </c>
      <c r="BU42" s="376">
        <f t="shared" si="18"/>
        <v>1165</v>
      </c>
      <c r="BV42" s="376">
        <f t="shared" si="18"/>
        <v>2435</v>
      </c>
      <c r="BW42" s="376">
        <f t="shared" si="18"/>
        <v>1427</v>
      </c>
      <c r="BX42" s="376">
        <f t="shared" si="18"/>
        <v>798</v>
      </c>
      <c r="BY42" s="376">
        <f>AP42+AI42</f>
        <v>30</v>
      </c>
    </row>
    <row r="43" spans="1:77" s="376" customFormat="1" ht="18.75" customHeight="1" thickBot="1">
      <c r="A43" s="431" t="s">
        <v>336</v>
      </c>
      <c r="B43" s="372" t="s">
        <v>337</v>
      </c>
      <c r="C43" s="373">
        <v>5</v>
      </c>
      <c r="D43" s="374">
        <v>5</v>
      </c>
      <c r="E43" s="374">
        <v>11</v>
      </c>
      <c r="F43" s="374"/>
      <c r="G43" s="374">
        <v>1</v>
      </c>
      <c r="H43" s="526"/>
      <c r="I43" s="508">
        <f>SUM(I44:I59)</f>
        <v>1789</v>
      </c>
      <c r="J43" s="508">
        <f aca="true" t="shared" si="19" ref="J43:BS43">SUM(J44:J59)</f>
        <v>559</v>
      </c>
      <c r="K43" s="508">
        <f t="shared" si="19"/>
        <v>1230</v>
      </c>
      <c r="L43" s="508">
        <f t="shared" si="19"/>
        <v>730</v>
      </c>
      <c r="M43" s="508">
        <f t="shared" si="19"/>
        <v>440</v>
      </c>
      <c r="N43" s="508">
        <f t="shared" si="19"/>
        <v>30</v>
      </c>
      <c r="O43" s="474">
        <f t="shared" si="19"/>
        <v>30</v>
      </c>
      <c r="P43" s="649">
        <f t="shared" si="19"/>
        <v>0</v>
      </c>
      <c r="Q43" s="649">
        <f t="shared" si="19"/>
        <v>0</v>
      </c>
      <c r="R43" s="649">
        <f t="shared" si="19"/>
        <v>0</v>
      </c>
      <c r="S43" s="649">
        <f t="shared" si="19"/>
        <v>0</v>
      </c>
      <c r="T43" s="649">
        <f t="shared" si="19"/>
        <v>0</v>
      </c>
      <c r="U43" s="649">
        <f t="shared" si="19"/>
        <v>0</v>
      </c>
      <c r="V43" s="650">
        <f t="shared" si="19"/>
        <v>0</v>
      </c>
      <c r="W43" s="649">
        <f t="shared" si="19"/>
        <v>0</v>
      </c>
      <c r="X43" s="649">
        <f t="shared" si="19"/>
        <v>0</v>
      </c>
      <c r="Y43" s="649">
        <f t="shared" si="19"/>
        <v>0</v>
      </c>
      <c r="Z43" s="649">
        <f t="shared" si="19"/>
        <v>0</v>
      </c>
      <c r="AA43" s="649">
        <f t="shared" si="19"/>
        <v>0</v>
      </c>
      <c r="AB43" s="649">
        <f t="shared" si="19"/>
        <v>0</v>
      </c>
      <c r="AC43" s="650">
        <f t="shared" si="19"/>
        <v>0</v>
      </c>
      <c r="AD43" s="508">
        <f t="shared" si="19"/>
        <v>555</v>
      </c>
      <c r="AE43" s="508">
        <f t="shared" si="19"/>
        <v>171</v>
      </c>
      <c r="AF43" s="508">
        <f t="shared" si="19"/>
        <v>384</v>
      </c>
      <c r="AG43" s="508">
        <f t="shared" si="19"/>
        <v>236</v>
      </c>
      <c r="AH43" s="508">
        <f t="shared" si="19"/>
        <v>144</v>
      </c>
      <c r="AI43" s="508">
        <f t="shared" si="19"/>
        <v>4</v>
      </c>
      <c r="AJ43" s="431">
        <f t="shared" si="19"/>
        <v>0</v>
      </c>
      <c r="AK43" s="508">
        <f>SUM(AK44:AK59)</f>
        <v>662</v>
      </c>
      <c r="AL43" s="508">
        <f t="shared" si="19"/>
        <v>217</v>
      </c>
      <c r="AM43" s="508">
        <f t="shared" si="19"/>
        <v>445</v>
      </c>
      <c r="AN43" s="508">
        <f t="shared" si="19"/>
        <v>221</v>
      </c>
      <c r="AO43" s="508">
        <f t="shared" si="19"/>
        <v>198</v>
      </c>
      <c r="AP43" s="508">
        <f t="shared" si="19"/>
        <v>26</v>
      </c>
      <c r="AQ43" s="431">
        <f t="shared" si="19"/>
        <v>0</v>
      </c>
      <c r="AR43" s="508">
        <f t="shared" si="19"/>
        <v>123</v>
      </c>
      <c r="AS43" s="508">
        <f t="shared" si="19"/>
        <v>43</v>
      </c>
      <c r="AT43" s="508">
        <f t="shared" si="19"/>
        <v>80</v>
      </c>
      <c r="AU43" s="508">
        <f t="shared" si="19"/>
        <v>56</v>
      </c>
      <c r="AV43" s="508">
        <f t="shared" si="19"/>
        <v>24</v>
      </c>
      <c r="AW43" s="508">
        <f t="shared" si="19"/>
        <v>0</v>
      </c>
      <c r="AX43" s="431">
        <f t="shared" si="19"/>
        <v>0</v>
      </c>
      <c r="AY43" s="508">
        <f t="shared" si="19"/>
        <v>0</v>
      </c>
      <c r="AZ43" s="508">
        <f t="shared" si="19"/>
        <v>0</v>
      </c>
      <c r="BA43" s="508">
        <f t="shared" si="19"/>
        <v>0</v>
      </c>
      <c r="BB43" s="508">
        <f t="shared" si="19"/>
        <v>0</v>
      </c>
      <c r="BC43" s="508">
        <f t="shared" si="19"/>
        <v>0</v>
      </c>
      <c r="BD43" s="508">
        <f t="shared" si="19"/>
        <v>0</v>
      </c>
      <c r="BE43" s="431">
        <f t="shared" si="19"/>
        <v>0</v>
      </c>
      <c r="BF43" s="508">
        <f t="shared" si="19"/>
        <v>205</v>
      </c>
      <c r="BG43" s="508">
        <f t="shared" si="19"/>
        <v>47</v>
      </c>
      <c r="BH43" s="508">
        <f t="shared" si="19"/>
        <v>158</v>
      </c>
      <c r="BI43" s="508">
        <f t="shared" si="19"/>
        <v>108</v>
      </c>
      <c r="BJ43" s="508">
        <f t="shared" si="19"/>
        <v>50</v>
      </c>
      <c r="BK43" s="508">
        <f t="shared" si="19"/>
        <v>0</v>
      </c>
      <c r="BL43" s="431">
        <f t="shared" si="19"/>
        <v>0</v>
      </c>
      <c r="BM43" s="508">
        <f t="shared" si="19"/>
        <v>244</v>
      </c>
      <c r="BN43" s="508">
        <f t="shared" si="19"/>
        <v>81</v>
      </c>
      <c r="BO43" s="508">
        <f t="shared" si="19"/>
        <v>163</v>
      </c>
      <c r="BP43" s="508">
        <f t="shared" si="19"/>
        <v>109</v>
      </c>
      <c r="BQ43" s="508">
        <f t="shared" si="19"/>
        <v>24</v>
      </c>
      <c r="BR43" s="508">
        <f t="shared" si="19"/>
        <v>0</v>
      </c>
      <c r="BS43" s="431">
        <f t="shared" si="19"/>
        <v>30</v>
      </c>
      <c r="BT43" s="376">
        <f t="shared" si="18"/>
        <v>1789</v>
      </c>
      <c r="BU43" s="376">
        <f t="shared" si="18"/>
        <v>559</v>
      </c>
      <c r="BV43" s="376">
        <f t="shared" si="18"/>
        <v>1230</v>
      </c>
      <c r="BW43" s="376">
        <f t="shared" si="18"/>
        <v>730</v>
      </c>
      <c r="BX43" s="376">
        <f t="shared" si="18"/>
        <v>440</v>
      </c>
      <c r="BY43" s="376">
        <f>BR43+BK43+BD43+AW43+AP43+AI43</f>
        <v>30</v>
      </c>
    </row>
    <row r="44" spans="1:71" s="299" customFormat="1" ht="16.5" customHeight="1">
      <c r="A44" s="423" t="s">
        <v>338</v>
      </c>
      <c r="B44" s="424" t="s">
        <v>335</v>
      </c>
      <c r="C44" s="509"/>
      <c r="D44" s="510">
        <v>3</v>
      </c>
      <c r="E44" s="510">
        <v>4</v>
      </c>
      <c r="F44" s="510"/>
      <c r="G44" s="510"/>
      <c r="H44" s="527"/>
      <c r="I44" s="381">
        <f aca="true" t="shared" si="20" ref="I44:I59">P44+W44+AD44+AK44+AR44+AY44+BF44+BM44</f>
        <v>216</v>
      </c>
      <c r="J44" s="381">
        <f aca="true" t="shared" si="21" ref="J44:J59">Q44+X44+AE44+AL44+AS44+AZ44+BG44+BN44</f>
        <v>72</v>
      </c>
      <c r="K44" s="381">
        <f aca="true" t="shared" si="22" ref="K44:K59">R44+Y44+AF44+AM44+AT44+BA44+BH44+BO44</f>
        <v>144</v>
      </c>
      <c r="L44" s="381">
        <f aca="true" t="shared" si="23" ref="L44:L59">S44+Z44+AG44+AN44+AU44+BB44+BI44+BP44</f>
        <v>0</v>
      </c>
      <c r="M44" s="381">
        <f aca="true" t="shared" si="24" ref="M44:M59">T44+AA44+AH44+AO44+AV44+BC44+BJ44+BQ44</f>
        <v>144</v>
      </c>
      <c r="N44" s="381">
        <f aca="true" t="shared" si="25" ref="N44:N59">U44+AB44+AI44+AP44+AW44+BD44+BK44+BR44</f>
        <v>0</v>
      </c>
      <c r="O44" s="484">
        <f aca="true" t="shared" si="26" ref="O44:O59">V44+AC44+AJ44+AQ44+AX44+BE44+BL44+BS44</f>
        <v>0</v>
      </c>
      <c r="P44" s="656"/>
      <c r="Q44" s="656"/>
      <c r="R44" s="656"/>
      <c r="S44" s="656"/>
      <c r="T44" s="656"/>
      <c r="U44" s="656"/>
      <c r="V44" s="656"/>
      <c r="W44" s="656"/>
      <c r="X44" s="656"/>
      <c r="Y44" s="656"/>
      <c r="Z44" s="656"/>
      <c r="AA44" s="656"/>
      <c r="AB44" s="656"/>
      <c r="AC44" s="656"/>
      <c r="AD44" s="391">
        <f>AE44+AF44</f>
        <v>96</v>
      </c>
      <c r="AE44" s="391">
        <f>AF44/2</f>
        <v>32</v>
      </c>
      <c r="AF44" s="391">
        <f>AG44+AH44+AI44+AJ44</f>
        <v>64</v>
      </c>
      <c r="AG44" s="391">
        <v>0</v>
      </c>
      <c r="AH44" s="391">
        <v>64</v>
      </c>
      <c r="AI44" s="391"/>
      <c r="AJ44" s="391"/>
      <c r="AK44" s="391">
        <f>AL44+AM44</f>
        <v>120</v>
      </c>
      <c r="AL44" s="391">
        <v>40</v>
      </c>
      <c r="AM44" s="391">
        <f>AN44+AO44+AP44+AQ44</f>
        <v>80</v>
      </c>
      <c r="AN44" s="391">
        <v>0</v>
      </c>
      <c r="AO44" s="391">
        <v>80</v>
      </c>
      <c r="AP44" s="391"/>
      <c r="AQ44" s="391"/>
      <c r="AR44" s="487"/>
      <c r="AS44" s="488"/>
      <c r="AT44" s="488"/>
      <c r="AU44" s="488"/>
      <c r="AV44" s="488"/>
      <c r="AW44" s="488"/>
      <c r="AX44" s="486"/>
      <c r="AY44" s="487"/>
      <c r="AZ44" s="488"/>
      <c r="BA44" s="488"/>
      <c r="BB44" s="488"/>
      <c r="BC44" s="488"/>
      <c r="BD44" s="488"/>
      <c r="BE44" s="486"/>
      <c r="BF44" s="487"/>
      <c r="BG44" s="488"/>
      <c r="BH44" s="488"/>
      <c r="BI44" s="488"/>
      <c r="BJ44" s="488"/>
      <c r="BK44" s="488"/>
      <c r="BL44" s="486"/>
      <c r="BM44" s="487"/>
      <c r="BN44" s="488"/>
      <c r="BO44" s="488"/>
      <c r="BP44" s="488"/>
      <c r="BQ44" s="488"/>
      <c r="BR44" s="488"/>
      <c r="BS44" s="485"/>
    </row>
    <row r="45" spans="1:71" s="299" customFormat="1" ht="16.5" customHeight="1">
      <c r="A45" s="425" t="s">
        <v>339</v>
      </c>
      <c r="B45" s="428" t="s">
        <v>343</v>
      </c>
      <c r="C45" s="509"/>
      <c r="D45" s="361">
        <v>3</v>
      </c>
      <c r="E45" s="361">
        <v>4</v>
      </c>
      <c r="F45" s="361"/>
      <c r="G45" s="361"/>
      <c r="H45" s="383"/>
      <c r="I45" s="381">
        <f t="shared" si="20"/>
        <v>148</v>
      </c>
      <c r="J45" s="381">
        <f t="shared" si="21"/>
        <v>49</v>
      </c>
      <c r="K45" s="381">
        <f t="shared" si="22"/>
        <v>99</v>
      </c>
      <c r="L45" s="381">
        <f t="shared" si="23"/>
        <v>79</v>
      </c>
      <c r="M45" s="381">
        <f t="shared" si="24"/>
        <v>20</v>
      </c>
      <c r="N45" s="381">
        <f t="shared" si="25"/>
        <v>0</v>
      </c>
      <c r="O45" s="484">
        <f t="shared" si="26"/>
        <v>0</v>
      </c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391">
        <f>AE45+AF45</f>
        <v>72</v>
      </c>
      <c r="AE45" s="391">
        <f>AF45/2</f>
        <v>24</v>
      </c>
      <c r="AF45" s="391">
        <f>AG45+AH45+AI45+AJ45</f>
        <v>48</v>
      </c>
      <c r="AG45" s="391">
        <v>38</v>
      </c>
      <c r="AH45" s="391">
        <v>10</v>
      </c>
      <c r="AI45" s="391"/>
      <c r="AJ45" s="391"/>
      <c r="AK45" s="391">
        <f>AL45+AM45</f>
        <v>76</v>
      </c>
      <c r="AL45" s="391">
        <v>25</v>
      </c>
      <c r="AM45" s="391">
        <f>AN45+AO45+AP45+AQ45</f>
        <v>51</v>
      </c>
      <c r="AN45" s="391">
        <v>41</v>
      </c>
      <c r="AO45" s="391">
        <v>10</v>
      </c>
      <c r="AP45" s="391"/>
      <c r="AQ45" s="391"/>
      <c r="AR45" s="494"/>
      <c r="AS45" s="493"/>
      <c r="AT45" s="493"/>
      <c r="AU45" s="493"/>
      <c r="AV45" s="493"/>
      <c r="AW45" s="493"/>
      <c r="AX45" s="492"/>
      <c r="AY45" s="494"/>
      <c r="AZ45" s="493"/>
      <c r="BA45" s="493"/>
      <c r="BB45" s="493"/>
      <c r="BC45" s="493"/>
      <c r="BD45" s="493"/>
      <c r="BE45" s="492"/>
      <c r="BF45" s="494"/>
      <c r="BG45" s="493"/>
      <c r="BH45" s="493"/>
      <c r="BI45" s="493"/>
      <c r="BJ45" s="493"/>
      <c r="BK45" s="493"/>
      <c r="BL45" s="492"/>
      <c r="BM45" s="494"/>
      <c r="BN45" s="493"/>
      <c r="BO45" s="493"/>
      <c r="BP45" s="493"/>
      <c r="BQ45" s="493"/>
      <c r="BR45" s="493"/>
      <c r="BS45" s="491"/>
    </row>
    <row r="46" spans="1:71" s="299" customFormat="1" ht="16.5" customHeight="1">
      <c r="A46" s="425" t="s">
        <v>341</v>
      </c>
      <c r="B46" s="434" t="s">
        <v>340</v>
      </c>
      <c r="C46" s="520">
        <v>4</v>
      </c>
      <c r="D46" s="369"/>
      <c r="E46" s="369"/>
      <c r="F46" s="369"/>
      <c r="G46" s="369"/>
      <c r="H46" s="521"/>
      <c r="I46" s="381">
        <f t="shared" si="20"/>
        <v>78</v>
      </c>
      <c r="J46" s="381">
        <f t="shared" si="21"/>
        <v>23</v>
      </c>
      <c r="K46" s="381">
        <f t="shared" si="22"/>
        <v>55</v>
      </c>
      <c r="L46" s="381">
        <f t="shared" si="23"/>
        <v>35</v>
      </c>
      <c r="M46" s="381">
        <f t="shared" si="24"/>
        <v>0</v>
      </c>
      <c r="N46" s="381">
        <f t="shared" si="25"/>
        <v>20</v>
      </c>
      <c r="O46" s="484">
        <f t="shared" si="26"/>
        <v>0</v>
      </c>
      <c r="P46" s="643"/>
      <c r="Q46" s="644"/>
      <c r="R46" s="644"/>
      <c r="S46" s="644"/>
      <c r="T46" s="644"/>
      <c r="U46" s="644"/>
      <c r="V46" s="645"/>
      <c r="W46" s="643"/>
      <c r="X46" s="644"/>
      <c r="Y46" s="644"/>
      <c r="Z46" s="644"/>
      <c r="AA46" s="644"/>
      <c r="AB46" s="644"/>
      <c r="AC46" s="645"/>
      <c r="AD46" s="487"/>
      <c r="AE46" s="488"/>
      <c r="AF46" s="488"/>
      <c r="AG46" s="493"/>
      <c r="AH46" s="493"/>
      <c r="AI46" s="493"/>
      <c r="AJ46" s="492"/>
      <c r="AK46" s="391">
        <f>AL46+AM46</f>
        <v>78</v>
      </c>
      <c r="AL46" s="391">
        <v>23</v>
      </c>
      <c r="AM46" s="391">
        <f>AN46+AO46+AP46+AQ46</f>
        <v>55</v>
      </c>
      <c r="AN46" s="391">
        <v>35</v>
      </c>
      <c r="AO46" s="391">
        <v>0</v>
      </c>
      <c r="AP46" s="391">
        <v>20</v>
      </c>
      <c r="AQ46" s="391"/>
      <c r="AR46" s="494"/>
      <c r="AS46" s="493"/>
      <c r="AT46" s="493"/>
      <c r="AU46" s="493"/>
      <c r="AV46" s="493"/>
      <c r="AW46" s="493"/>
      <c r="AX46" s="492"/>
      <c r="AY46" s="494"/>
      <c r="AZ46" s="493"/>
      <c r="BA46" s="493"/>
      <c r="BB46" s="493"/>
      <c r="BC46" s="493"/>
      <c r="BD46" s="493"/>
      <c r="BE46" s="492"/>
      <c r="BF46" s="494"/>
      <c r="BG46" s="493"/>
      <c r="BH46" s="493"/>
      <c r="BI46" s="493"/>
      <c r="BJ46" s="493"/>
      <c r="BK46" s="493"/>
      <c r="BL46" s="492"/>
      <c r="BM46" s="494"/>
      <c r="BN46" s="493"/>
      <c r="BO46" s="493"/>
      <c r="BP46" s="493"/>
      <c r="BQ46" s="493"/>
      <c r="BR46" s="493"/>
      <c r="BS46" s="491"/>
    </row>
    <row r="47" spans="1:71" s="299" customFormat="1" ht="49.5" customHeight="1">
      <c r="A47" s="425" t="s">
        <v>342</v>
      </c>
      <c r="B47" s="434" t="s">
        <v>497</v>
      </c>
      <c r="C47" s="509"/>
      <c r="D47" s="510" t="s">
        <v>617</v>
      </c>
      <c r="E47" s="510">
        <v>3</v>
      </c>
      <c r="F47" s="510"/>
      <c r="G47" s="510"/>
      <c r="H47" s="521"/>
      <c r="I47" s="381">
        <f t="shared" si="20"/>
        <v>126</v>
      </c>
      <c r="J47" s="381">
        <f t="shared" si="21"/>
        <v>45</v>
      </c>
      <c r="K47" s="381">
        <f t="shared" si="22"/>
        <v>81</v>
      </c>
      <c r="L47" s="381">
        <f t="shared" si="23"/>
        <v>55</v>
      </c>
      <c r="M47" s="381">
        <f t="shared" si="24"/>
        <v>26</v>
      </c>
      <c r="N47" s="381">
        <f t="shared" si="25"/>
        <v>0</v>
      </c>
      <c r="O47" s="484">
        <f t="shared" si="26"/>
        <v>0</v>
      </c>
      <c r="P47" s="643"/>
      <c r="Q47" s="644"/>
      <c r="R47" s="644"/>
      <c r="S47" s="644"/>
      <c r="T47" s="644"/>
      <c r="U47" s="644"/>
      <c r="V47" s="645"/>
      <c r="W47" s="643"/>
      <c r="X47" s="644"/>
      <c r="Y47" s="644"/>
      <c r="Z47" s="644"/>
      <c r="AA47" s="644"/>
      <c r="AB47" s="644"/>
      <c r="AC47" s="645"/>
      <c r="AD47" s="391">
        <f>AE47+AF47</f>
        <v>126</v>
      </c>
      <c r="AE47" s="391">
        <v>45</v>
      </c>
      <c r="AF47" s="391">
        <f>AG47+AH47+AI47+AJ47</f>
        <v>81</v>
      </c>
      <c r="AG47" s="391">
        <v>55</v>
      </c>
      <c r="AH47" s="391">
        <v>26</v>
      </c>
      <c r="AI47" s="391"/>
      <c r="AJ47" s="391"/>
      <c r="AK47" s="487"/>
      <c r="AL47" s="488"/>
      <c r="AM47" s="488"/>
      <c r="AN47" s="493"/>
      <c r="AO47" s="493"/>
      <c r="AP47" s="493"/>
      <c r="AQ47" s="492"/>
      <c r="AR47" s="494"/>
      <c r="AS47" s="493"/>
      <c r="AT47" s="493"/>
      <c r="AU47" s="493"/>
      <c r="AV47" s="493"/>
      <c r="AW47" s="493"/>
      <c r="AX47" s="492"/>
      <c r="AY47" s="494"/>
      <c r="AZ47" s="493"/>
      <c r="BA47" s="493"/>
      <c r="BB47" s="493"/>
      <c r="BC47" s="493"/>
      <c r="BD47" s="493"/>
      <c r="BE47" s="492"/>
      <c r="BF47" s="494"/>
      <c r="BG47" s="493"/>
      <c r="BH47" s="493"/>
      <c r="BI47" s="493"/>
      <c r="BJ47" s="493"/>
      <c r="BK47" s="493"/>
      <c r="BL47" s="492"/>
      <c r="BM47" s="494"/>
      <c r="BN47" s="493"/>
      <c r="BO47" s="493"/>
      <c r="BP47" s="493"/>
      <c r="BQ47" s="493"/>
      <c r="BR47" s="493"/>
      <c r="BS47" s="491"/>
    </row>
    <row r="48" spans="1:71" s="299" customFormat="1" ht="16.5" customHeight="1">
      <c r="A48" s="425" t="s">
        <v>344</v>
      </c>
      <c r="B48" s="428" t="s">
        <v>498</v>
      </c>
      <c r="C48" s="360"/>
      <c r="D48" s="361"/>
      <c r="E48" s="361">
        <v>4</v>
      </c>
      <c r="F48" s="361"/>
      <c r="G48" s="361"/>
      <c r="H48" s="528"/>
      <c r="I48" s="381">
        <f>P48+W48+AD48+AK48+AR48+AY48+BF48+BM48</f>
        <v>109</v>
      </c>
      <c r="J48" s="381">
        <f t="shared" si="21"/>
        <v>48</v>
      </c>
      <c r="K48" s="381">
        <f t="shared" si="22"/>
        <v>61</v>
      </c>
      <c r="L48" s="381">
        <f t="shared" si="23"/>
        <v>41</v>
      </c>
      <c r="M48" s="381">
        <f t="shared" si="24"/>
        <v>20</v>
      </c>
      <c r="N48" s="381">
        <f t="shared" si="25"/>
        <v>0</v>
      </c>
      <c r="O48" s="484">
        <f t="shared" si="26"/>
        <v>0</v>
      </c>
      <c r="P48" s="643"/>
      <c r="Q48" s="644"/>
      <c r="R48" s="644"/>
      <c r="S48" s="644"/>
      <c r="T48" s="644"/>
      <c r="U48" s="644"/>
      <c r="V48" s="645"/>
      <c r="W48" s="643"/>
      <c r="X48" s="644"/>
      <c r="Y48" s="644"/>
      <c r="Z48" s="644"/>
      <c r="AA48" s="644"/>
      <c r="AB48" s="644"/>
      <c r="AC48" s="645"/>
      <c r="AD48" s="391"/>
      <c r="AE48" s="391"/>
      <c r="AF48" s="391"/>
      <c r="AG48" s="391"/>
      <c r="AH48" s="391"/>
      <c r="AI48" s="391"/>
      <c r="AJ48" s="391"/>
      <c r="AK48" s="391">
        <f>AL48+AM48</f>
        <v>109</v>
      </c>
      <c r="AL48" s="391">
        <v>48</v>
      </c>
      <c r="AM48" s="391">
        <f>AN48+AO48+AP48+AQ48</f>
        <v>61</v>
      </c>
      <c r="AN48" s="391">
        <v>41</v>
      </c>
      <c r="AO48" s="391">
        <v>20</v>
      </c>
      <c r="AP48" s="391"/>
      <c r="AQ48" s="391"/>
      <c r="AR48" s="391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1"/>
      <c r="BK48" s="391"/>
      <c r="BL48" s="391"/>
      <c r="BM48" s="391"/>
      <c r="BN48" s="391"/>
      <c r="BO48" s="391"/>
      <c r="BP48" s="391"/>
      <c r="BQ48" s="391"/>
      <c r="BR48" s="391"/>
      <c r="BS48" s="391"/>
    </row>
    <row r="49" spans="1:71" s="299" customFormat="1" ht="33.75" customHeight="1">
      <c r="A49" s="425" t="s">
        <v>345</v>
      </c>
      <c r="B49" s="434" t="s">
        <v>499</v>
      </c>
      <c r="C49" s="529">
        <v>4</v>
      </c>
      <c r="D49" s="394">
        <v>3</v>
      </c>
      <c r="E49" s="394" t="s">
        <v>617</v>
      </c>
      <c r="F49" s="394"/>
      <c r="G49" s="394"/>
      <c r="H49" s="530"/>
      <c r="I49" s="381">
        <v>198</v>
      </c>
      <c r="J49" s="381">
        <v>41</v>
      </c>
      <c r="K49" s="381">
        <v>157</v>
      </c>
      <c r="L49" s="381">
        <v>117</v>
      </c>
      <c r="M49" s="381">
        <f t="shared" si="24"/>
        <v>30</v>
      </c>
      <c r="N49" s="381">
        <f t="shared" si="25"/>
        <v>10</v>
      </c>
      <c r="O49" s="484">
        <f t="shared" si="26"/>
        <v>0</v>
      </c>
      <c r="P49" s="643"/>
      <c r="Q49" s="644"/>
      <c r="R49" s="644"/>
      <c r="S49" s="644"/>
      <c r="T49" s="644"/>
      <c r="U49" s="644"/>
      <c r="V49" s="645"/>
      <c r="W49" s="643"/>
      <c r="X49" s="644"/>
      <c r="Y49" s="644"/>
      <c r="Z49" s="644"/>
      <c r="AA49" s="644"/>
      <c r="AB49" s="644"/>
      <c r="AC49" s="645"/>
      <c r="AD49" s="391">
        <v>100</v>
      </c>
      <c r="AE49" s="391">
        <v>23</v>
      </c>
      <c r="AF49" s="391">
        <v>77</v>
      </c>
      <c r="AG49" s="391">
        <v>63</v>
      </c>
      <c r="AH49" s="391">
        <v>10</v>
      </c>
      <c r="AI49" s="391">
        <v>4</v>
      </c>
      <c r="AJ49" s="391"/>
      <c r="AK49" s="391">
        <f>AL49+AM49</f>
        <v>98</v>
      </c>
      <c r="AL49" s="391">
        <v>18</v>
      </c>
      <c r="AM49" s="391">
        <v>80</v>
      </c>
      <c r="AN49" s="391">
        <v>54</v>
      </c>
      <c r="AO49" s="391">
        <v>20</v>
      </c>
      <c r="AP49" s="391">
        <v>6</v>
      </c>
      <c r="AQ49" s="391"/>
      <c r="AR49" s="391"/>
      <c r="AS49" s="391"/>
      <c r="AT49" s="391"/>
      <c r="AU49" s="391"/>
      <c r="AV49" s="391"/>
      <c r="AW49" s="391"/>
      <c r="AX49" s="391"/>
      <c r="AY49" s="391"/>
      <c r="AZ49" s="391"/>
      <c r="BA49" s="391"/>
      <c r="BB49" s="391"/>
      <c r="BC49" s="391"/>
      <c r="BD49" s="391"/>
      <c r="BE49" s="391"/>
      <c r="BF49" s="391"/>
      <c r="BG49" s="391"/>
      <c r="BH49" s="391"/>
      <c r="BI49" s="391"/>
      <c r="BJ49" s="391"/>
      <c r="BK49" s="391"/>
      <c r="BL49" s="391"/>
      <c r="BM49" s="391"/>
      <c r="BN49" s="391"/>
      <c r="BO49" s="391"/>
      <c r="BP49" s="391"/>
      <c r="BQ49" s="391"/>
      <c r="BR49" s="391"/>
      <c r="BS49" s="391"/>
    </row>
    <row r="50" spans="1:71" s="299" customFormat="1" ht="16.5" customHeight="1">
      <c r="A50" s="425" t="s">
        <v>346</v>
      </c>
      <c r="B50" s="434" t="s">
        <v>377</v>
      </c>
      <c r="C50" s="529" t="s">
        <v>617</v>
      </c>
      <c r="D50" s="369"/>
      <c r="E50" s="369">
        <v>5</v>
      </c>
      <c r="F50" s="369"/>
      <c r="G50" s="369"/>
      <c r="H50" s="521"/>
      <c r="I50" s="381">
        <f t="shared" si="20"/>
        <v>72</v>
      </c>
      <c r="J50" s="381">
        <f t="shared" si="21"/>
        <v>22</v>
      </c>
      <c r="K50" s="381">
        <f t="shared" si="22"/>
        <v>50</v>
      </c>
      <c r="L50" s="381">
        <f t="shared" si="23"/>
        <v>34</v>
      </c>
      <c r="M50" s="381">
        <f t="shared" si="24"/>
        <v>16</v>
      </c>
      <c r="N50" s="381">
        <f t="shared" si="25"/>
        <v>0</v>
      </c>
      <c r="O50" s="484">
        <f t="shared" si="26"/>
        <v>0</v>
      </c>
      <c r="P50" s="643"/>
      <c r="Q50" s="644"/>
      <c r="R50" s="644"/>
      <c r="S50" s="644"/>
      <c r="T50" s="644"/>
      <c r="U50" s="644"/>
      <c r="V50" s="645"/>
      <c r="W50" s="643"/>
      <c r="X50" s="644"/>
      <c r="Y50" s="644"/>
      <c r="Z50" s="644"/>
      <c r="AA50" s="644"/>
      <c r="AB50" s="644"/>
      <c r="AC50" s="645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>
        <v>72</v>
      </c>
      <c r="AS50" s="391">
        <v>22</v>
      </c>
      <c r="AT50" s="391">
        <v>50</v>
      </c>
      <c r="AU50" s="391">
        <v>34</v>
      </c>
      <c r="AV50" s="391">
        <v>16</v>
      </c>
      <c r="AW50" s="391"/>
      <c r="AX50" s="391"/>
      <c r="AY50" s="391"/>
      <c r="AZ50" s="391"/>
      <c r="BA50" s="391"/>
      <c r="BB50" s="391"/>
      <c r="BC50" s="391"/>
      <c r="BD50" s="391"/>
      <c r="BE50" s="391"/>
      <c r="BF50" s="391"/>
      <c r="BG50" s="391"/>
      <c r="BH50" s="391"/>
      <c r="BI50" s="391"/>
      <c r="BJ50" s="391"/>
      <c r="BK50" s="391"/>
      <c r="BL50" s="391"/>
      <c r="BM50" s="391"/>
      <c r="BN50" s="391"/>
      <c r="BO50" s="391"/>
      <c r="BP50" s="391"/>
      <c r="BQ50" s="391"/>
      <c r="BR50" s="391"/>
      <c r="BS50" s="391"/>
    </row>
    <row r="51" spans="1:71" s="299" customFormat="1" ht="16.5" customHeight="1">
      <c r="A51" s="425" t="s">
        <v>348</v>
      </c>
      <c r="B51" s="428" t="s">
        <v>355</v>
      </c>
      <c r="C51" s="509">
        <v>4</v>
      </c>
      <c r="D51" s="510">
        <v>3</v>
      </c>
      <c r="E51" s="510"/>
      <c r="F51" s="510"/>
      <c r="G51" s="510"/>
      <c r="H51" s="521"/>
      <c r="I51" s="381">
        <f t="shared" si="20"/>
        <v>123</v>
      </c>
      <c r="J51" s="381">
        <f t="shared" si="21"/>
        <v>41</v>
      </c>
      <c r="K51" s="381">
        <f t="shared" si="22"/>
        <v>82</v>
      </c>
      <c r="L51" s="381">
        <f t="shared" si="23"/>
        <v>58</v>
      </c>
      <c r="M51" s="381">
        <f t="shared" si="24"/>
        <v>24</v>
      </c>
      <c r="N51" s="381">
        <f t="shared" si="25"/>
        <v>0</v>
      </c>
      <c r="O51" s="484">
        <f t="shared" si="26"/>
        <v>0</v>
      </c>
      <c r="P51" s="643"/>
      <c r="Q51" s="644"/>
      <c r="R51" s="644"/>
      <c r="S51" s="644"/>
      <c r="T51" s="644"/>
      <c r="U51" s="644"/>
      <c r="V51" s="645"/>
      <c r="W51" s="643"/>
      <c r="X51" s="644"/>
      <c r="Y51" s="644"/>
      <c r="Z51" s="644"/>
      <c r="AA51" s="644"/>
      <c r="AB51" s="644"/>
      <c r="AC51" s="645"/>
      <c r="AD51" s="391">
        <f>AE51+AF51</f>
        <v>59</v>
      </c>
      <c r="AE51" s="391">
        <v>13</v>
      </c>
      <c r="AF51" s="391">
        <f>AG51+AH51+AI51+AJ51</f>
        <v>46</v>
      </c>
      <c r="AG51" s="391">
        <v>32</v>
      </c>
      <c r="AH51" s="391">
        <v>14</v>
      </c>
      <c r="AI51" s="391"/>
      <c r="AJ51" s="391"/>
      <c r="AK51" s="391">
        <f>AL51+AM51</f>
        <v>64</v>
      </c>
      <c r="AL51" s="391">
        <v>28</v>
      </c>
      <c r="AM51" s="391">
        <f>AN51+AO51+AP51+AQ51</f>
        <v>36</v>
      </c>
      <c r="AN51" s="391">
        <v>26</v>
      </c>
      <c r="AO51" s="391">
        <v>10</v>
      </c>
      <c r="AP51" s="391"/>
      <c r="AQ51" s="391"/>
      <c r="AR51" s="391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  <c r="BD51" s="391"/>
      <c r="BE51" s="391"/>
      <c r="BF51" s="391"/>
      <c r="BG51" s="391"/>
      <c r="BH51" s="391"/>
      <c r="BI51" s="391"/>
      <c r="BJ51" s="391"/>
      <c r="BK51" s="391"/>
      <c r="BL51" s="391"/>
      <c r="BM51" s="391"/>
      <c r="BN51" s="391"/>
      <c r="BO51" s="391"/>
      <c r="BP51" s="391"/>
      <c r="BQ51" s="391"/>
      <c r="BR51" s="391"/>
      <c r="BS51" s="391"/>
    </row>
    <row r="52" spans="1:71" s="299" customFormat="1" ht="16.5" customHeight="1">
      <c r="A52" s="425" t="s">
        <v>349</v>
      </c>
      <c r="B52" s="434" t="s">
        <v>378</v>
      </c>
      <c r="C52" s="520"/>
      <c r="D52" s="369"/>
      <c r="E52" s="369">
        <v>8</v>
      </c>
      <c r="F52" s="369"/>
      <c r="G52" s="369"/>
      <c r="H52" s="521"/>
      <c r="I52" s="381">
        <f t="shared" si="20"/>
        <v>67</v>
      </c>
      <c r="J52" s="381">
        <f t="shared" si="21"/>
        <v>27</v>
      </c>
      <c r="K52" s="381">
        <f t="shared" si="22"/>
        <v>40</v>
      </c>
      <c r="L52" s="381">
        <f t="shared" si="23"/>
        <v>30</v>
      </c>
      <c r="M52" s="381">
        <f t="shared" si="24"/>
        <v>10</v>
      </c>
      <c r="N52" s="381">
        <f t="shared" si="25"/>
        <v>0</v>
      </c>
      <c r="O52" s="484">
        <f t="shared" si="26"/>
        <v>0</v>
      </c>
      <c r="P52" s="643"/>
      <c r="Q52" s="644"/>
      <c r="R52" s="644"/>
      <c r="S52" s="644"/>
      <c r="T52" s="644"/>
      <c r="U52" s="644"/>
      <c r="V52" s="645"/>
      <c r="W52" s="643"/>
      <c r="X52" s="644"/>
      <c r="Y52" s="644"/>
      <c r="Z52" s="644"/>
      <c r="AA52" s="644"/>
      <c r="AB52" s="644"/>
      <c r="AC52" s="645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1"/>
      <c r="BH52" s="391"/>
      <c r="BI52" s="391"/>
      <c r="BJ52" s="391"/>
      <c r="BK52" s="391"/>
      <c r="BL52" s="391"/>
      <c r="BM52" s="391">
        <v>67</v>
      </c>
      <c r="BN52" s="391">
        <v>27</v>
      </c>
      <c r="BO52" s="391">
        <v>40</v>
      </c>
      <c r="BP52" s="391">
        <v>30</v>
      </c>
      <c r="BQ52" s="391">
        <v>10</v>
      </c>
      <c r="BR52" s="391"/>
      <c r="BS52" s="391"/>
    </row>
    <row r="53" spans="1:71" s="299" customFormat="1" ht="39" customHeight="1">
      <c r="A53" s="425" t="s">
        <v>350</v>
      </c>
      <c r="B53" s="434" t="s">
        <v>347</v>
      </c>
      <c r="C53" s="360"/>
      <c r="D53" s="361"/>
      <c r="E53" s="361">
        <v>4</v>
      </c>
      <c r="F53" s="361"/>
      <c r="G53" s="361"/>
      <c r="H53" s="531"/>
      <c r="I53" s="381">
        <f t="shared" si="20"/>
        <v>117</v>
      </c>
      <c r="J53" s="381">
        <f t="shared" si="21"/>
        <v>35</v>
      </c>
      <c r="K53" s="381">
        <f t="shared" si="22"/>
        <v>82</v>
      </c>
      <c r="L53" s="381">
        <f t="shared" si="23"/>
        <v>24</v>
      </c>
      <c r="M53" s="381">
        <f t="shared" si="24"/>
        <v>58</v>
      </c>
      <c r="N53" s="381">
        <f t="shared" si="25"/>
        <v>0</v>
      </c>
      <c r="O53" s="484">
        <f t="shared" si="26"/>
        <v>0</v>
      </c>
      <c r="P53" s="643"/>
      <c r="Q53" s="644"/>
      <c r="R53" s="644"/>
      <c r="S53" s="644"/>
      <c r="T53" s="644"/>
      <c r="U53" s="644"/>
      <c r="V53" s="645"/>
      <c r="W53" s="643"/>
      <c r="X53" s="644"/>
      <c r="Y53" s="644"/>
      <c r="Z53" s="644"/>
      <c r="AA53" s="644"/>
      <c r="AB53" s="644"/>
      <c r="AC53" s="645"/>
      <c r="AD53" s="391"/>
      <c r="AE53" s="391"/>
      <c r="AF53" s="391"/>
      <c r="AG53" s="391"/>
      <c r="AH53" s="391"/>
      <c r="AI53" s="391"/>
      <c r="AJ53" s="391"/>
      <c r="AK53" s="391">
        <f>AL53+AM53</f>
        <v>117</v>
      </c>
      <c r="AL53" s="391">
        <v>35</v>
      </c>
      <c r="AM53" s="391">
        <f>AN53+AO53+AP53+AQ53</f>
        <v>82</v>
      </c>
      <c r="AN53" s="391">
        <v>24</v>
      </c>
      <c r="AO53" s="391">
        <v>58</v>
      </c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</row>
    <row r="54" spans="1:71" s="299" customFormat="1" ht="36.75" customHeight="1">
      <c r="A54" s="425" t="s">
        <v>352</v>
      </c>
      <c r="B54" s="434" t="s">
        <v>500</v>
      </c>
      <c r="C54" s="509"/>
      <c r="D54" s="510"/>
      <c r="E54" s="510">
        <v>7</v>
      </c>
      <c r="F54" s="510"/>
      <c r="G54" s="510"/>
      <c r="H54" s="521"/>
      <c r="I54" s="381">
        <f t="shared" si="20"/>
        <v>54</v>
      </c>
      <c r="J54" s="381">
        <f t="shared" si="21"/>
        <v>16</v>
      </c>
      <c r="K54" s="381">
        <f t="shared" si="22"/>
        <v>38</v>
      </c>
      <c r="L54" s="381">
        <f t="shared" si="23"/>
        <v>28</v>
      </c>
      <c r="M54" s="381">
        <f t="shared" si="24"/>
        <v>10</v>
      </c>
      <c r="N54" s="381">
        <f t="shared" si="25"/>
        <v>0</v>
      </c>
      <c r="O54" s="484">
        <f t="shared" si="26"/>
        <v>0</v>
      </c>
      <c r="P54" s="643"/>
      <c r="Q54" s="644"/>
      <c r="R54" s="644"/>
      <c r="S54" s="644"/>
      <c r="T54" s="644"/>
      <c r="U54" s="644"/>
      <c r="V54" s="645"/>
      <c r="W54" s="643"/>
      <c r="X54" s="644"/>
      <c r="Y54" s="644"/>
      <c r="Z54" s="644"/>
      <c r="AA54" s="644"/>
      <c r="AB54" s="644"/>
      <c r="AC54" s="645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  <c r="BD54" s="391"/>
      <c r="BE54" s="391"/>
      <c r="BF54" s="391">
        <f>BG54+BH54</f>
        <v>54</v>
      </c>
      <c r="BG54" s="391">
        <v>16</v>
      </c>
      <c r="BH54" s="391">
        <f>BI54+BJ54+BK54+BL54</f>
        <v>38</v>
      </c>
      <c r="BI54" s="391">
        <v>28</v>
      </c>
      <c r="BJ54" s="391">
        <v>10</v>
      </c>
      <c r="BK54" s="391"/>
      <c r="BL54" s="391"/>
      <c r="BM54" s="391"/>
      <c r="BN54" s="391"/>
      <c r="BO54" s="391"/>
      <c r="BP54" s="391"/>
      <c r="BQ54" s="391"/>
      <c r="BR54" s="391"/>
      <c r="BS54" s="391"/>
    </row>
    <row r="55" spans="1:71" s="299" customFormat="1" ht="16.5" customHeight="1">
      <c r="A55" s="425" t="s">
        <v>354</v>
      </c>
      <c r="B55" s="428" t="s">
        <v>501</v>
      </c>
      <c r="C55" s="360">
        <v>8</v>
      </c>
      <c r="D55" s="361">
        <v>7</v>
      </c>
      <c r="E55" s="361" t="s">
        <v>617</v>
      </c>
      <c r="F55" s="361"/>
      <c r="G55" s="361">
        <v>8</v>
      </c>
      <c r="H55" s="531"/>
      <c r="I55" s="381">
        <f t="shared" si="20"/>
        <v>191</v>
      </c>
      <c r="J55" s="381">
        <v>43</v>
      </c>
      <c r="K55" s="381">
        <v>148</v>
      </c>
      <c r="L55" s="381">
        <v>88</v>
      </c>
      <c r="M55" s="381">
        <f t="shared" si="24"/>
        <v>30</v>
      </c>
      <c r="N55" s="381">
        <f t="shared" si="25"/>
        <v>0</v>
      </c>
      <c r="O55" s="484">
        <f t="shared" si="26"/>
        <v>30</v>
      </c>
      <c r="P55" s="643"/>
      <c r="Q55" s="644"/>
      <c r="R55" s="644"/>
      <c r="S55" s="644"/>
      <c r="T55" s="644"/>
      <c r="U55" s="644"/>
      <c r="V55" s="645"/>
      <c r="W55" s="643"/>
      <c r="X55" s="644"/>
      <c r="Y55" s="644"/>
      <c r="Z55" s="644"/>
      <c r="AA55" s="644"/>
      <c r="AB55" s="644"/>
      <c r="AC55" s="645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>
        <v>99</v>
      </c>
      <c r="BG55" s="391">
        <v>15</v>
      </c>
      <c r="BH55" s="391">
        <v>84</v>
      </c>
      <c r="BI55" s="391">
        <v>54</v>
      </c>
      <c r="BJ55" s="391">
        <v>30</v>
      </c>
      <c r="BK55" s="391"/>
      <c r="BL55" s="391"/>
      <c r="BM55" s="391">
        <v>92</v>
      </c>
      <c r="BN55" s="391">
        <v>28</v>
      </c>
      <c r="BO55" s="391">
        <v>64</v>
      </c>
      <c r="BP55" s="391">
        <v>34</v>
      </c>
      <c r="BQ55" s="391"/>
      <c r="BR55" s="391"/>
      <c r="BS55" s="391">
        <v>30</v>
      </c>
    </row>
    <row r="56" spans="1:71" s="299" customFormat="1" ht="16.5" customHeight="1">
      <c r="A56" s="425" t="s">
        <v>356</v>
      </c>
      <c r="B56" s="428" t="s">
        <v>502</v>
      </c>
      <c r="C56" s="360"/>
      <c r="D56" s="361"/>
      <c r="E56" s="361">
        <v>7</v>
      </c>
      <c r="F56" s="361"/>
      <c r="G56" s="361"/>
      <c r="H56" s="531"/>
      <c r="I56" s="381">
        <f t="shared" si="20"/>
        <v>85</v>
      </c>
      <c r="J56" s="381">
        <f t="shared" si="21"/>
        <v>26</v>
      </c>
      <c r="K56" s="381">
        <f t="shared" si="22"/>
        <v>59</v>
      </c>
      <c r="L56" s="381">
        <f t="shared" si="23"/>
        <v>45</v>
      </c>
      <c r="M56" s="381">
        <f t="shared" si="24"/>
        <v>14</v>
      </c>
      <c r="N56" s="381">
        <f t="shared" si="25"/>
        <v>0</v>
      </c>
      <c r="O56" s="484">
        <f t="shared" si="26"/>
        <v>0</v>
      </c>
      <c r="P56" s="643"/>
      <c r="Q56" s="644"/>
      <c r="R56" s="644"/>
      <c r="S56" s="644"/>
      <c r="T56" s="644"/>
      <c r="U56" s="644"/>
      <c r="V56" s="645"/>
      <c r="W56" s="643"/>
      <c r="X56" s="644"/>
      <c r="Y56" s="644"/>
      <c r="Z56" s="644"/>
      <c r="AA56" s="644"/>
      <c r="AB56" s="644"/>
      <c r="AC56" s="645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91"/>
      <c r="AX56" s="391"/>
      <c r="AY56" s="391"/>
      <c r="AZ56" s="391"/>
      <c r="BA56" s="391"/>
      <c r="BB56" s="391"/>
      <c r="BC56" s="391"/>
      <c r="BD56" s="391"/>
      <c r="BE56" s="391"/>
      <c r="BF56" s="391"/>
      <c r="BG56" s="391"/>
      <c r="BH56" s="391"/>
      <c r="BI56" s="391"/>
      <c r="BJ56" s="391"/>
      <c r="BK56" s="391"/>
      <c r="BL56" s="391"/>
      <c r="BM56" s="391">
        <f>BN56+BO56</f>
        <v>85</v>
      </c>
      <c r="BN56" s="391">
        <v>26</v>
      </c>
      <c r="BO56" s="391">
        <f>BP56+BQ56+BR56+BS56</f>
        <v>59</v>
      </c>
      <c r="BP56" s="391">
        <v>45</v>
      </c>
      <c r="BQ56" s="391">
        <v>14</v>
      </c>
      <c r="BR56" s="391"/>
      <c r="BS56" s="391"/>
    </row>
    <row r="57" spans="1:71" s="299" customFormat="1" ht="16.5" customHeight="1">
      <c r="A57" s="425" t="s">
        <v>357</v>
      </c>
      <c r="B57" s="437" t="s">
        <v>351</v>
      </c>
      <c r="C57" s="520">
        <v>7</v>
      </c>
      <c r="D57" s="369"/>
      <c r="E57" s="369"/>
      <c r="F57" s="369"/>
      <c r="G57" s="369"/>
      <c r="H57" s="521"/>
      <c r="I57" s="381">
        <f t="shared" si="20"/>
        <v>52</v>
      </c>
      <c r="J57" s="381">
        <f t="shared" si="21"/>
        <v>16</v>
      </c>
      <c r="K57" s="381">
        <f t="shared" si="22"/>
        <v>36</v>
      </c>
      <c r="L57" s="381">
        <f t="shared" si="23"/>
        <v>26</v>
      </c>
      <c r="M57" s="381">
        <f t="shared" si="24"/>
        <v>10</v>
      </c>
      <c r="N57" s="381">
        <f t="shared" si="25"/>
        <v>0</v>
      </c>
      <c r="O57" s="484">
        <f t="shared" si="26"/>
        <v>0</v>
      </c>
      <c r="P57" s="643"/>
      <c r="Q57" s="644"/>
      <c r="R57" s="644"/>
      <c r="S57" s="644"/>
      <c r="T57" s="644"/>
      <c r="U57" s="644"/>
      <c r="V57" s="645"/>
      <c r="W57" s="643"/>
      <c r="X57" s="644"/>
      <c r="Y57" s="644"/>
      <c r="Z57" s="644"/>
      <c r="AA57" s="644"/>
      <c r="AB57" s="644"/>
      <c r="AC57" s="645"/>
      <c r="AD57" s="391"/>
      <c r="AE57" s="391"/>
      <c r="AF57" s="391"/>
      <c r="AG57" s="391"/>
      <c r="AH57" s="391"/>
      <c r="AI57" s="391"/>
      <c r="AJ57" s="391"/>
      <c r="AK57" s="391"/>
      <c r="AL57" s="391"/>
      <c r="AM57" s="391"/>
      <c r="AN57" s="391"/>
      <c r="AO57" s="391"/>
      <c r="AP57" s="391"/>
      <c r="AQ57" s="391"/>
      <c r="AR57" s="391"/>
      <c r="AS57" s="391"/>
      <c r="AT57" s="391"/>
      <c r="AU57" s="391"/>
      <c r="AV57" s="391"/>
      <c r="AW57" s="391"/>
      <c r="AX57" s="391"/>
      <c r="AY57" s="391"/>
      <c r="AZ57" s="391"/>
      <c r="BA57" s="391"/>
      <c r="BB57" s="391"/>
      <c r="BC57" s="391"/>
      <c r="BD57" s="391"/>
      <c r="BE57" s="391"/>
      <c r="BF57" s="391">
        <f>BG57+BH57</f>
        <v>52</v>
      </c>
      <c r="BG57" s="391">
        <v>16</v>
      </c>
      <c r="BH57" s="391">
        <f>BI57+BJ57+BK57+BL57</f>
        <v>36</v>
      </c>
      <c r="BI57" s="391">
        <v>26</v>
      </c>
      <c r="BJ57" s="391">
        <v>10</v>
      </c>
      <c r="BK57" s="391"/>
      <c r="BL57" s="391"/>
      <c r="BM57" s="391"/>
      <c r="BN57" s="391"/>
      <c r="BO57" s="391"/>
      <c r="BP57" s="391"/>
      <c r="BQ57" s="391"/>
      <c r="BR57" s="391"/>
      <c r="BS57" s="391"/>
    </row>
    <row r="58" spans="1:71" s="299" customFormat="1" ht="16.5" customHeight="1">
      <c r="A58" s="425" t="s">
        <v>358</v>
      </c>
      <c r="B58" s="428" t="s">
        <v>353</v>
      </c>
      <c r="C58" s="509"/>
      <c r="D58" s="510"/>
      <c r="E58" s="510">
        <v>3</v>
      </c>
      <c r="F58" s="510"/>
      <c r="G58" s="510"/>
      <c r="H58" s="521"/>
      <c r="I58" s="381">
        <f t="shared" si="20"/>
        <v>102</v>
      </c>
      <c r="J58" s="381">
        <f t="shared" si="21"/>
        <v>34</v>
      </c>
      <c r="K58" s="381">
        <f t="shared" si="22"/>
        <v>68</v>
      </c>
      <c r="L58" s="381">
        <f t="shared" si="23"/>
        <v>48</v>
      </c>
      <c r="M58" s="381">
        <f t="shared" si="24"/>
        <v>20</v>
      </c>
      <c r="N58" s="381">
        <f t="shared" si="25"/>
        <v>0</v>
      </c>
      <c r="O58" s="484">
        <f t="shared" si="26"/>
        <v>0</v>
      </c>
      <c r="P58" s="643"/>
      <c r="Q58" s="644"/>
      <c r="R58" s="644"/>
      <c r="S58" s="644"/>
      <c r="T58" s="644"/>
      <c r="U58" s="644"/>
      <c r="V58" s="645"/>
      <c r="W58" s="643"/>
      <c r="X58" s="644"/>
      <c r="Y58" s="644"/>
      <c r="Z58" s="644"/>
      <c r="AA58" s="644"/>
      <c r="AB58" s="644"/>
      <c r="AC58" s="645"/>
      <c r="AD58" s="391">
        <f>AE58+AF58</f>
        <v>102</v>
      </c>
      <c r="AE58" s="391">
        <f>AF58/2</f>
        <v>34</v>
      </c>
      <c r="AF58" s="391">
        <f>AG58+AH58+AI58+AJ58</f>
        <v>68</v>
      </c>
      <c r="AG58" s="391">
        <v>48</v>
      </c>
      <c r="AH58" s="391">
        <v>20</v>
      </c>
      <c r="AI58" s="391"/>
      <c r="AJ58" s="391"/>
      <c r="AK58" s="391"/>
      <c r="AL58" s="391"/>
      <c r="AM58" s="391"/>
      <c r="AN58" s="391"/>
      <c r="AO58" s="391"/>
      <c r="AP58" s="391"/>
      <c r="AQ58" s="391"/>
      <c r="AR58" s="391"/>
      <c r="AS58" s="391"/>
      <c r="AT58" s="391"/>
      <c r="AU58" s="391"/>
      <c r="AV58" s="391"/>
      <c r="AW58" s="391"/>
      <c r="AX58" s="391"/>
      <c r="AY58" s="391"/>
      <c r="AZ58" s="391"/>
      <c r="BA58" s="391"/>
      <c r="BB58" s="391"/>
      <c r="BC58" s="391"/>
      <c r="BD58" s="391"/>
      <c r="BE58" s="391"/>
      <c r="BF58" s="391"/>
      <c r="BG58" s="391"/>
      <c r="BH58" s="391"/>
      <c r="BI58" s="391"/>
      <c r="BJ58" s="391"/>
      <c r="BK58" s="391"/>
      <c r="BL58" s="391"/>
      <c r="BM58" s="391"/>
      <c r="BN58" s="391"/>
      <c r="BO58" s="391"/>
      <c r="BP58" s="391"/>
      <c r="BQ58" s="391"/>
      <c r="BR58" s="391"/>
      <c r="BS58" s="391"/>
    </row>
    <row r="59" spans="1:71" s="299" customFormat="1" ht="36" customHeight="1" thickBot="1">
      <c r="A59" s="427" t="s">
        <v>536</v>
      </c>
      <c r="B59" s="438" t="s">
        <v>590</v>
      </c>
      <c r="C59" s="509"/>
      <c r="D59" s="510"/>
      <c r="E59" s="510">
        <v>5</v>
      </c>
      <c r="F59" s="510"/>
      <c r="G59" s="510"/>
      <c r="H59" s="521"/>
      <c r="I59" s="381">
        <f t="shared" si="20"/>
        <v>51</v>
      </c>
      <c r="J59" s="381">
        <f t="shared" si="21"/>
        <v>21</v>
      </c>
      <c r="K59" s="381">
        <f t="shared" si="22"/>
        <v>30</v>
      </c>
      <c r="L59" s="381">
        <f t="shared" si="23"/>
        <v>22</v>
      </c>
      <c r="M59" s="381">
        <f t="shared" si="24"/>
        <v>8</v>
      </c>
      <c r="N59" s="381">
        <f t="shared" si="25"/>
        <v>0</v>
      </c>
      <c r="O59" s="484">
        <f t="shared" si="26"/>
        <v>0</v>
      </c>
      <c r="P59" s="643"/>
      <c r="Q59" s="644"/>
      <c r="R59" s="644"/>
      <c r="S59" s="644"/>
      <c r="T59" s="644"/>
      <c r="U59" s="644"/>
      <c r="V59" s="645"/>
      <c r="W59" s="643"/>
      <c r="X59" s="644"/>
      <c r="Y59" s="644"/>
      <c r="Z59" s="644"/>
      <c r="AA59" s="644"/>
      <c r="AB59" s="644"/>
      <c r="AC59" s="645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>
        <f>AS59+AT59</f>
        <v>51</v>
      </c>
      <c r="AS59" s="391">
        <v>21</v>
      </c>
      <c r="AT59" s="391">
        <f>AU59+AV59+AW59+AX59</f>
        <v>30</v>
      </c>
      <c r="AU59" s="391">
        <v>22</v>
      </c>
      <c r="AV59" s="391">
        <v>8</v>
      </c>
      <c r="AW59" s="391"/>
      <c r="AX59" s="391"/>
      <c r="AY59" s="391"/>
      <c r="AZ59" s="391"/>
      <c r="BA59" s="391"/>
      <c r="BB59" s="391"/>
      <c r="BC59" s="391"/>
      <c r="BD59" s="391"/>
      <c r="BE59" s="391"/>
      <c r="BF59" s="391"/>
      <c r="BG59" s="391"/>
      <c r="BH59" s="391"/>
      <c r="BI59" s="391"/>
      <c r="BJ59" s="391"/>
      <c r="BK59" s="391"/>
      <c r="BL59" s="391"/>
      <c r="BM59" s="391"/>
      <c r="BN59" s="391"/>
      <c r="BO59" s="391"/>
      <c r="BP59" s="391"/>
      <c r="BQ59" s="391"/>
      <c r="BR59" s="391"/>
      <c r="BS59" s="391"/>
    </row>
    <row r="60" spans="1:77" s="376" customFormat="1" ht="18.75" customHeight="1" thickBot="1">
      <c r="A60" s="439" t="s">
        <v>359</v>
      </c>
      <c r="B60" s="440" t="s">
        <v>360</v>
      </c>
      <c r="C60" s="532">
        <v>4</v>
      </c>
      <c r="D60" s="533">
        <f>D61+D72+D80+D90</f>
        <v>15</v>
      </c>
      <c r="E60" s="534">
        <f>E61+E72+E80+E90</f>
        <v>10</v>
      </c>
      <c r="F60" s="533"/>
      <c r="G60" s="534" t="e">
        <f>G61+G72+G80+G90</f>
        <v>#VALUE!</v>
      </c>
      <c r="H60" s="535"/>
      <c r="I60" s="536">
        <f aca="true" t="shared" si="27" ref="I60:AN60">I61+I72+I80+I90</f>
        <v>1809</v>
      </c>
      <c r="J60" s="536">
        <f t="shared" si="27"/>
        <v>594</v>
      </c>
      <c r="K60" s="536">
        <f t="shared" si="27"/>
        <v>1217</v>
      </c>
      <c r="L60" s="536">
        <f t="shared" si="27"/>
        <v>709</v>
      </c>
      <c r="M60" s="536">
        <f t="shared" si="27"/>
        <v>358</v>
      </c>
      <c r="N60" s="536">
        <f t="shared" si="27"/>
        <v>0</v>
      </c>
      <c r="O60" s="536">
        <f t="shared" si="27"/>
        <v>150</v>
      </c>
      <c r="P60" s="657">
        <f t="shared" si="27"/>
        <v>0</v>
      </c>
      <c r="Q60" s="657">
        <f t="shared" si="27"/>
        <v>0</v>
      </c>
      <c r="R60" s="657">
        <f t="shared" si="27"/>
        <v>0</v>
      </c>
      <c r="S60" s="657">
        <f t="shared" si="27"/>
        <v>0</v>
      </c>
      <c r="T60" s="657">
        <f t="shared" si="27"/>
        <v>0</v>
      </c>
      <c r="U60" s="657">
        <f t="shared" si="27"/>
        <v>0</v>
      </c>
      <c r="V60" s="658">
        <f t="shared" si="27"/>
        <v>0</v>
      </c>
      <c r="W60" s="657">
        <f t="shared" si="27"/>
        <v>0</v>
      </c>
      <c r="X60" s="657">
        <f t="shared" si="27"/>
        <v>0</v>
      </c>
      <c r="Y60" s="657">
        <f t="shared" si="27"/>
        <v>0</v>
      </c>
      <c r="Z60" s="657">
        <f t="shared" si="27"/>
        <v>0</v>
      </c>
      <c r="AA60" s="657">
        <f t="shared" si="27"/>
        <v>0</v>
      </c>
      <c r="AB60" s="657">
        <f t="shared" si="27"/>
        <v>0</v>
      </c>
      <c r="AC60" s="658">
        <f t="shared" si="27"/>
        <v>0</v>
      </c>
      <c r="AD60" s="536">
        <f t="shared" si="27"/>
        <v>0</v>
      </c>
      <c r="AE60" s="536">
        <f t="shared" si="27"/>
        <v>0</v>
      </c>
      <c r="AF60" s="536">
        <f t="shared" si="27"/>
        <v>0</v>
      </c>
      <c r="AG60" s="536">
        <f t="shared" si="27"/>
        <v>0</v>
      </c>
      <c r="AH60" s="536">
        <f t="shared" si="27"/>
        <v>0</v>
      </c>
      <c r="AI60" s="536">
        <f t="shared" si="27"/>
        <v>0</v>
      </c>
      <c r="AJ60" s="439">
        <f t="shared" si="27"/>
        <v>0</v>
      </c>
      <c r="AK60" s="536">
        <f t="shared" si="27"/>
        <v>0</v>
      </c>
      <c r="AL60" s="536">
        <f t="shared" si="27"/>
        <v>0</v>
      </c>
      <c r="AM60" s="536">
        <f t="shared" si="27"/>
        <v>0</v>
      </c>
      <c r="AN60" s="536">
        <f t="shared" si="27"/>
        <v>0</v>
      </c>
      <c r="AO60" s="536">
        <f aca="true" t="shared" si="28" ref="AO60:BS60">AO61+AO72+AO80+AO90</f>
        <v>0</v>
      </c>
      <c r="AP60" s="536">
        <f t="shared" si="28"/>
        <v>0</v>
      </c>
      <c r="AQ60" s="439">
        <f t="shared" si="28"/>
        <v>0</v>
      </c>
      <c r="AR60" s="536">
        <f t="shared" si="28"/>
        <v>515</v>
      </c>
      <c r="AS60" s="536">
        <f t="shared" si="28"/>
        <v>164</v>
      </c>
      <c r="AT60" s="536">
        <f t="shared" si="28"/>
        <v>351</v>
      </c>
      <c r="AU60" s="536">
        <f t="shared" si="28"/>
        <v>219</v>
      </c>
      <c r="AV60" s="536">
        <f t="shared" si="28"/>
        <v>132</v>
      </c>
      <c r="AW60" s="536">
        <f t="shared" si="28"/>
        <v>0</v>
      </c>
      <c r="AX60" s="439">
        <f t="shared" si="28"/>
        <v>0</v>
      </c>
      <c r="AY60" s="536">
        <f t="shared" si="28"/>
        <v>800</v>
      </c>
      <c r="AZ60" s="536">
        <f t="shared" si="28"/>
        <v>261</v>
      </c>
      <c r="BA60" s="536">
        <f t="shared" si="28"/>
        <v>539</v>
      </c>
      <c r="BB60" s="536">
        <f t="shared" si="28"/>
        <v>289</v>
      </c>
      <c r="BC60" s="536">
        <f t="shared" si="28"/>
        <v>150</v>
      </c>
      <c r="BD60" s="536">
        <f t="shared" si="28"/>
        <v>0</v>
      </c>
      <c r="BE60" s="439">
        <f t="shared" si="28"/>
        <v>100</v>
      </c>
      <c r="BF60" s="536">
        <f t="shared" si="28"/>
        <v>312</v>
      </c>
      <c r="BG60" s="536">
        <f t="shared" si="28"/>
        <v>122</v>
      </c>
      <c r="BH60" s="536">
        <f t="shared" si="28"/>
        <v>190</v>
      </c>
      <c r="BI60" s="536">
        <f t="shared" si="28"/>
        <v>94</v>
      </c>
      <c r="BJ60" s="536">
        <f t="shared" si="28"/>
        <v>46</v>
      </c>
      <c r="BK60" s="536">
        <f t="shared" si="28"/>
        <v>0</v>
      </c>
      <c r="BL60" s="439">
        <f t="shared" si="28"/>
        <v>50</v>
      </c>
      <c r="BM60" s="536">
        <f t="shared" si="28"/>
        <v>184</v>
      </c>
      <c r="BN60" s="536">
        <f t="shared" si="28"/>
        <v>59</v>
      </c>
      <c r="BO60" s="536">
        <f t="shared" si="28"/>
        <v>125</v>
      </c>
      <c r="BP60" s="536">
        <f t="shared" si="28"/>
        <v>95</v>
      </c>
      <c r="BQ60" s="536">
        <f t="shared" si="28"/>
        <v>30</v>
      </c>
      <c r="BR60" s="536">
        <f t="shared" si="28"/>
        <v>0</v>
      </c>
      <c r="BS60" s="439">
        <f t="shared" si="28"/>
        <v>0</v>
      </c>
      <c r="BT60" s="376">
        <f>BM60+BF60+AY60+AR60+AK60</f>
        <v>1811</v>
      </c>
      <c r="BU60" s="376">
        <f>BN60+BG60+AZ60+AS60+AL60</f>
        <v>606</v>
      </c>
      <c r="BV60" s="376">
        <f>BO60+BH60+BA60+AT60+AM60</f>
        <v>1205</v>
      </c>
      <c r="BW60" s="376">
        <f>BP60+BI60+BB60+AU60+AN60</f>
        <v>697</v>
      </c>
      <c r="BX60" s="376">
        <f>BQ60+BJ60+BC60+AV60+AO60</f>
        <v>358</v>
      </c>
      <c r="BY60" s="376">
        <f>BL60+BE60</f>
        <v>150</v>
      </c>
    </row>
    <row r="61" spans="1:77" s="376" customFormat="1" ht="78" customHeight="1" thickBot="1">
      <c r="A61" s="431" t="s">
        <v>361</v>
      </c>
      <c r="B61" s="441" t="s">
        <v>505</v>
      </c>
      <c r="C61" s="373" t="s">
        <v>531</v>
      </c>
      <c r="D61" s="375">
        <v>7</v>
      </c>
      <c r="E61" s="374">
        <v>1</v>
      </c>
      <c r="F61" s="375">
        <v>1</v>
      </c>
      <c r="G61" s="374" t="s">
        <v>617</v>
      </c>
      <c r="H61" s="537"/>
      <c r="I61" s="474">
        <f>I62+I64</f>
        <v>402</v>
      </c>
      <c r="J61" s="474">
        <f aca="true" t="shared" si="29" ref="J61:BS61">J62+J64</f>
        <v>136</v>
      </c>
      <c r="K61" s="474">
        <f t="shared" si="29"/>
        <v>266</v>
      </c>
      <c r="L61" s="474">
        <f t="shared" si="29"/>
        <v>150</v>
      </c>
      <c r="M61" s="474">
        <f t="shared" si="29"/>
        <v>66</v>
      </c>
      <c r="N61" s="474">
        <f t="shared" si="29"/>
        <v>0</v>
      </c>
      <c r="O61" s="474">
        <f t="shared" si="29"/>
        <v>50</v>
      </c>
      <c r="P61" s="659">
        <f t="shared" si="29"/>
        <v>0</v>
      </c>
      <c r="Q61" s="659">
        <f t="shared" si="29"/>
        <v>0</v>
      </c>
      <c r="R61" s="659">
        <f t="shared" si="29"/>
        <v>0</v>
      </c>
      <c r="S61" s="659">
        <f t="shared" si="29"/>
        <v>0</v>
      </c>
      <c r="T61" s="659">
        <f t="shared" si="29"/>
        <v>0</v>
      </c>
      <c r="U61" s="659">
        <f t="shared" si="29"/>
        <v>0</v>
      </c>
      <c r="V61" s="650">
        <f t="shared" si="29"/>
        <v>0</v>
      </c>
      <c r="W61" s="659">
        <f t="shared" si="29"/>
        <v>0</v>
      </c>
      <c r="X61" s="659">
        <f t="shared" si="29"/>
        <v>0</v>
      </c>
      <c r="Y61" s="659">
        <f t="shared" si="29"/>
        <v>0</v>
      </c>
      <c r="Z61" s="659">
        <f t="shared" si="29"/>
        <v>0</v>
      </c>
      <c r="AA61" s="659">
        <f t="shared" si="29"/>
        <v>0</v>
      </c>
      <c r="AB61" s="659">
        <f t="shared" si="29"/>
        <v>0</v>
      </c>
      <c r="AC61" s="650">
        <f t="shared" si="29"/>
        <v>0</v>
      </c>
      <c r="AD61" s="474">
        <f t="shared" si="29"/>
        <v>0</v>
      </c>
      <c r="AE61" s="474">
        <f t="shared" si="29"/>
        <v>0</v>
      </c>
      <c r="AF61" s="474">
        <f t="shared" si="29"/>
        <v>0</v>
      </c>
      <c r="AG61" s="474">
        <f t="shared" si="29"/>
        <v>0</v>
      </c>
      <c r="AH61" s="474">
        <f t="shared" si="29"/>
        <v>0</v>
      </c>
      <c r="AI61" s="474">
        <f t="shared" si="29"/>
        <v>0</v>
      </c>
      <c r="AJ61" s="431">
        <f t="shared" si="29"/>
        <v>0</v>
      </c>
      <c r="AK61" s="474">
        <f t="shared" si="29"/>
        <v>0</v>
      </c>
      <c r="AL61" s="474">
        <f t="shared" si="29"/>
        <v>0</v>
      </c>
      <c r="AM61" s="474">
        <f t="shared" si="29"/>
        <v>0</v>
      </c>
      <c r="AN61" s="474">
        <f t="shared" si="29"/>
        <v>0</v>
      </c>
      <c r="AO61" s="474">
        <f t="shared" si="29"/>
        <v>0</v>
      </c>
      <c r="AP61" s="474">
        <f t="shared" si="29"/>
        <v>0</v>
      </c>
      <c r="AQ61" s="431">
        <f t="shared" si="29"/>
        <v>0</v>
      </c>
      <c r="AR61" s="474">
        <f t="shared" si="29"/>
        <v>62</v>
      </c>
      <c r="AS61" s="474">
        <f t="shared" si="29"/>
        <v>21</v>
      </c>
      <c r="AT61" s="474">
        <f t="shared" si="29"/>
        <v>41</v>
      </c>
      <c r="AU61" s="474">
        <f t="shared" si="29"/>
        <v>25</v>
      </c>
      <c r="AV61" s="474">
        <f t="shared" si="29"/>
        <v>16</v>
      </c>
      <c r="AW61" s="474">
        <f t="shared" si="29"/>
        <v>0</v>
      </c>
      <c r="AX61" s="431">
        <f t="shared" si="29"/>
        <v>0</v>
      </c>
      <c r="AY61" s="474">
        <f t="shared" si="29"/>
        <v>173</v>
      </c>
      <c r="AZ61" s="474">
        <f t="shared" si="29"/>
        <v>53</v>
      </c>
      <c r="BA61" s="474">
        <f t="shared" si="29"/>
        <v>120</v>
      </c>
      <c r="BB61" s="474">
        <f t="shared" si="29"/>
        <v>90</v>
      </c>
      <c r="BC61" s="474">
        <f t="shared" si="29"/>
        <v>30</v>
      </c>
      <c r="BD61" s="474">
        <f t="shared" si="29"/>
        <v>0</v>
      </c>
      <c r="BE61" s="431">
        <f t="shared" si="29"/>
        <v>0</v>
      </c>
      <c r="BF61" s="474">
        <f t="shared" si="29"/>
        <v>167</v>
      </c>
      <c r="BG61" s="474">
        <f t="shared" si="29"/>
        <v>74</v>
      </c>
      <c r="BH61" s="474">
        <f t="shared" si="29"/>
        <v>93</v>
      </c>
      <c r="BI61" s="474">
        <f t="shared" si="29"/>
        <v>23</v>
      </c>
      <c r="BJ61" s="474">
        <f t="shared" si="29"/>
        <v>20</v>
      </c>
      <c r="BK61" s="474">
        <f t="shared" si="29"/>
        <v>0</v>
      </c>
      <c r="BL61" s="431">
        <f t="shared" si="29"/>
        <v>50</v>
      </c>
      <c r="BM61" s="474">
        <f t="shared" si="29"/>
        <v>0</v>
      </c>
      <c r="BN61" s="474">
        <f t="shared" si="29"/>
        <v>0</v>
      </c>
      <c r="BO61" s="474">
        <f t="shared" si="29"/>
        <v>0</v>
      </c>
      <c r="BP61" s="474">
        <f t="shared" si="29"/>
        <v>0</v>
      </c>
      <c r="BQ61" s="474">
        <f t="shared" si="29"/>
        <v>0</v>
      </c>
      <c r="BR61" s="474">
        <f t="shared" si="29"/>
        <v>0</v>
      </c>
      <c r="BS61" s="431">
        <f t="shared" si="29"/>
        <v>0</v>
      </c>
      <c r="BT61" s="376">
        <f>AR61+AY61+BF61</f>
        <v>402</v>
      </c>
      <c r="BU61" s="376">
        <f>AS61+AZ61+BG61</f>
        <v>148</v>
      </c>
      <c r="BV61" s="376">
        <f>AT61+BA61+BH61</f>
        <v>254</v>
      </c>
      <c r="BW61" s="376">
        <f>AU61+BB61+BI61</f>
        <v>138</v>
      </c>
      <c r="BX61" s="376">
        <f>AV61+BC61+BJ61</f>
        <v>66</v>
      </c>
      <c r="BY61" s="376">
        <f>BL61</f>
        <v>50</v>
      </c>
    </row>
    <row r="62" spans="1:71" s="543" customFormat="1" ht="63">
      <c r="A62" s="442" t="s">
        <v>362</v>
      </c>
      <c r="B62" s="443" t="s">
        <v>506</v>
      </c>
      <c r="C62" s="538"/>
      <c r="D62" s="539">
        <v>6</v>
      </c>
      <c r="E62" s="540" t="s">
        <v>617</v>
      </c>
      <c r="F62" s="539">
        <v>7</v>
      </c>
      <c r="G62" s="540" t="s">
        <v>617</v>
      </c>
      <c r="H62" s="541"/>
      <c r="I62" s="542">
        <f>I63</f>
        <v>340</v>
      </c>
      <c r="J62" s="542">
        <f aca="true" t="shared" si="30" ref="J62:BS62">J63</f>
        <v>115</v>
      </c>
      <c r="K62" s="542">
        <f t="shared" si="30"/>
        <v>225</v>
      </c>
      <c r="L62" s="542">
        <f t="shared" si="30"/>
        <v>125</v>
      </c>
      <c r="M62" s="542">
        <f t="shared" si="30"/>
        <v>50</v>
      </c>
      <c r="N62" s="542">
        <f t="shared" si="30"/>
        <v>0</v>
      </c>
      <c r="O62" s="542">
        <f t="shared" si="30"/>
        <v>50</v>
      </c>
      <c r="P62" s="660">
        <f t="shared" si="30"/>
        <v>0</v>
      </c>
      <c r="Q62" s="660">
        <f t="shared" si="30"/>
        <v>0</v>
      </c>
      <c r="R62" s="660">
        <f t="shared" si="30"/>
        <v>0</v>
      </c>
      <c r="S62" s="660">
        <f t="shared" si="30"/>
        <v>0</v>
      </c>
      <c r="T62" s="660">
        <f t="shared" si="30"/>
        <v>0</v>
      </c>
      <c r="U62" s="660">
        <f t="shared" si="30"/>
        <v>0</v>
      </c>
      <c r="V62" s="661">
        <f t="shared" si="30"/>
        <v>0</v>
      </c>
      <c r="W62" s="660">
        <f t="shared" si="30"/>
        <v>0</v>
      </c>
      <c r="X62" s="660">
        <f t="shared" si="30"/>
        <v>0</v>
      </c>
      <c r="Y62" s="660">
        <f t="shared" si="30"/>
        <v>0</v>
      </c>
      <c r="Z62" s="660">
        <f t="shared" si="30"/>
        <v>0</v>
      </c>
      <c r="AA62" s="660">
        <f t="shared" si="30"/>
        <v>0</v>
      </c>
      <c r="AB62" s="660">
        <f t="shared" si="30"/>
        <v>0</v>
      </c>
      <c r="AC62" s="661">
        <f t="shared" si="30"/>
        <v>0</v>
      </c>
      <c r="AD62" s="542">
        <f t="shared" si="30"/>
        <v>0</v>
      </c>
      <c r="AE62" s="542">
        <f t="shared" si="30"/>
        <v>0</v>
      </c>
      <c r="AF62" s="542">
        <f t="shared" si="30"/>
        <v>0</v>
      </c>
      <c r="AG62" s="542">
        <f t="shared" si="30"/>
        <v>0</v>
      </c>
      <c r="AH62" s="542">
        <f t="shared" si="30"/>
        <v>0</v>
      </c>
      <c r="AI62" s="542">
        <f t="shared" si="30"/>
        <v>0</v>
      </c>
      <c r="AJ62" s="442">
        <f t="shared" si="30"/>
        <v>0</v>
      </c>
      <c r="AK62" s="542">
        <f t="shared" si="30"/>
        <v>0</v>
      </c>
      <c r="AL62" s="542">
        <f t="shared" si="30"/>
        <v>0</v>
      </c>
      <c r="AM62" s="542">
        <f t="shared" si="30"/>
        <v>0</v>
      </c>
      <c r="AN62" s="542">
        <f t="shared" si="30"/>
        <v>0</v>
      </c>
      <c r="AO62" s="542">
        <f t="shared" si="30"/>
        <v>0</v>
      </c>
      <c r="AP62" s="542">
        <f t="shared" si="30"/>
        <v>0</v>
      </c>
      <c r="AQ62" s="442">
        <f t="shared" si="30"/>
        <v>0</v>
      </c>
      <c r="AR62" s="542">
        <f t="shared" si="30"/>
        <v>0</v>
      </c>
      <c r="AS62" s="542">
        <f t="shared" si="30"/>
        <v>0</v>
      </c>
      <c r="AT62" s="542">
        <f t="shared" si="30"/>
        <v>0</v>
      </c>
      <c r="AU62" s="542">
        <f t="shared" si="30"/>
        <v>0</v>
      </c>
      <c r="AV62" s="542">
        <f t="shared" si="30"/>
        <v>0</v>
      </c>
      <c r="AW62" s="542">
        <f t="shared" si="30"/>
        <v>0</v>
      </c>
      <c r="AX62" s="442">
        <f t="shared" si="30"/>
        <v>0</v>
      </c>
      <c r="AY62" s="542">
        <f t="shared" si="30"/>
        <v>173</v>
      </c>
      <c r="AZ62" s="542">
        <f t="shared" si="30"/>
        <v>53</v>
      </c>
      <c r="BA62" s="542">
        <f t="shared" si="30"/>
        <v>120</v>
      </c>
      <c r="BB62" s="542">
        <f t="shared" si="30"/>
        <v>90</v>
      </c>
      <c r="BC62" s="542">
        <f t="shared" si="30"/>
        <v>30</v>
      </c>
      <c r="BD62" s="542">
        <f t="shared" si="30"/>
        <v>0</v>
      </c>
      <c r="BE62" s="442">
        <f t="shared" si="30"/>
        <v>0</v>
      </c>
      <c r="BF62" s="542">
        <f t="shared" si="30"/>
        <v>167</v>
      </c>
      <c r="BG62" s="542">
        <f t="shared" si="30"/>
        <v>74</v>
      </c>
      <c r="BH62" s="542">
        <f t="shared" si="30"/>
        <v>93</v>
      </c>
      <c r="BI62" s="542">
        <f t="shared" si="30"/>
        <v>23</v>
      </c>
      <c r="BJ62" s="542">
        <f t="shared" si="30"/>
        <v>20</v>
      </c>
      <c r="BK62" s="542">
        <f t="shared" si="30"/>
        <v>0</v>
      </c>
      <c r="BL62" s="442">
        <f t="shared" si="30"/>
        <v>50</v>
      </c>
      <c r="BM62" s="542">
        <f t="shared" si="30"/>
        <v>0</v>
      </c>
      <c r="BN62" s="542">
        <f t="shared" si="30"/>
        <v>0</v>
      </c>
      <c r="BO62" s="542">
        <f t="shared" si="30"/>
        <v>0</v>
      </c>
      <c r="BP62" s="542">
        <f t="shared" si="30"/>
        <v>0</v>
      </c>
      <c r="BQ62" s="542">
        <f t="shared" si="30"/>
        <v>0</v>
      </c>
      <c r="BR62" s="542">
        <f t="shared" si="30"/>
        <v>0</v>
      </c>
      <c r="BS62" s="442">
        <f t="shared" si="30"/>
        <v>0</v>
      </c>
    </row>
    <row r="63" spans="1:71" s="299" customFormat="1" ht="36" customHeight="1">
      <c r="A63" s="444" t="s">
        <v>542</v>
      </c>
      <c r="B63" s="445" t="s">
        <v>591</v>
      </c>
      <c r="C63" s="544"/>
      <c r="D63" s="545">
        <v>6</v>
      </c>
      <c r="E63" s="546" t="s">
        <v>617</v>
      </c>
      <c r="F63" s="545">
        <v>7</v>
      </c>
      <c r="G63" s="546" t="s">
        <v>617</v>
      </c>
      <c r="H63" s="547"/>
      <c r="I63" s="381">
        <f aca="true" t="shared" si="31" ref="I63:O63">P63+W63+AD63+AK63+AR63+AY63+BF63+BM63</f>
        <v>340</v>
      </c>
      <c r="J63" s="381">
        <v>115</v>
      </c>
      <c r="K63" s="381">
        <v>225</v>
      </c>
      <c r="L63" s="381">
        <v>125</v>
      </c>
      <c r="M63" s="381">
        <f t="shared" si="31"/>
        <v>50</v>
      </c>
      <c r="N63" s="381">
        <f t="shared" si="31"/>
        <v>0</v>
      </c>
      <c r="O63" s="484">
        <f t="shared" si="31"/>
        <v>50</v>
      </c>
      <c r="P63" s="640"/>
      <c r="Q63" s="641"/>
      <c r="R63" s="641"/>
      <c r="S63" s="641"/>
      <c r="T63" s="641"/>
      <c r="U63" s="641"/>
      <c r="V63" s="642"/>
      <c r="W63" s="640"/>
      <c r="X63" s="641"/>
      <c r="Y63" s="641"/>
      <c r="Z63" s="641"/>
      <c r="AA63" s="641"/>
      <c r="AB63" s="641"/>
      <c r="AC63" s="642"/>
      <c r="AD63" s="482"/>
      <c r="AE63" s="483"/>
      <c r="AF63" s="483"/>
      <c r="AG63" s="483"/>
      <c r="AH63" s="483"/>
      <c r="AI63" s="483"/>
      <c r="AJ63" s="485"/>
      <c r="AK63" s="482"/>
      <c r="AL63" s="483"/>
      <c r="AM63" s="483"/>
      <c r="AN63" s="483"/>
      <c r="AO63" s="483"/>
      <c r="AP63" s="483"/>
      <c r="AQ63" s="485"/>
      <c r="AR63" s="482"/>
      <c r="AS63" s="488"/>
      <c r="AT63" s="483"/>
      <c r="AU63" s="483"/>
      <c r="AV63" s="483"/>
      <c r="AW63" s="483"/>
      <c r="AX63" s="485"/>
      <c r="AY63" s="391">
        <v>173</v>
      </c>
      <c r="AZ63" s="391">
        <v>53</v>
      </c>
      <c r="BA63" s="391">
        <v>120</v>
      </c>
      <c r="BB63" s="391">
        <v>90</v>
      </c>
      <c r="BC63" s="391">
        <v>30</v>
      </c>
      <c r="BD63" s="391"/>
      <c r="BE63" s="391"/>
      <c r="BF63" s="391">
        <v>167</v>
      </c>
      <c r="BG63" s="391">
        <v>74</v>
      </c>
      <c r="BH63" s="391">
        <v>93</v>
      </c>
      <c r="BI63" s="391">
        <v>23</v>
      </c>
      <c r="BJ63" s="391">
        <v>20</v>
      </c>
      <c r="BK63" s="391"/>
      <c r="BL63" s="391">
        <v>50</v>
      </c>
      <c r="BM63" s="482"/>
      <c r="BN63" s="483"/>
      <c r="BO63" s="483"/>
      <c r="BP63" s="483"/>
      <c r="BQ63" s="483"/>
      <c r="BR63" s="483"/>
      <c r="BS63" s="485"/>
    </row>
    <row r="64" spans="1:71" s="543" customFormat="1" ht="103.5" customHeight="1">
      <c r="A64" s="442" t="s">
        <v>507</v>
      </c>
      <c r="B64" s="446" t="s">
        <v>508</v>
      </c>
      <c r="C64" s="548"/>
      <c r="D64" s="549"/>
      <c r="E64" s="550">
        <v>6</v>
      </c>
      <c r="F64" s="549"/>
      <c r="G64" s="550"/>
      <c r="H64" s="551"/>
      <c r="I64" s="542">
        <f>I65</f>
        <v>62</v>
      </c>
      <c r="J64" s="542">
        <f aca="true" t="shared" si="32" ref="J64:BS64">J65</f>
        <v>21</v>
      </c>
      <c r="K64" s="542">
        <f t="shared" si="32"/>
        <v>41</v>
      </c>
      <c r="L64" s="542">
        <f t="shared" si="32"/>
        <v>25</v>
      </c>
      <c r="M64" s="542">
        <f t="shared" si="32"/>
        <v>16</v>
      </c>
      <c r="N64" s="542">
        <f t="shared" si="32"/>
        <v>0</v>
      </c>
      <c r="O64" s="542">
        <f t="shared" si="32"/>
        <v>0</v>
      </c>
      <c r="P64" s="660">
        <f t="shared" si="32"/>
        <v>0</v>
      </c>
      <c r="Q64" s="660">
        <f t="shared" si="32"/>
        <v>0</v>
      </c>
      <c r="R64" s="660">
        <f t="shared" si="32"/>
        <v>0</v>
      </c>
      <c r="S64" s="660">
        <f t="shared" si="32"/>
        <v>0</v>
      </c>
      <c r="T64" s="660">
        <f t="shared" si="32"/>
        <v>0</v>
      </c>
      <c r="U64" s="660">
        <f t="shared" si="32"/>
        <v>0</v>
      </c>
      <c r="V64" s="661">
        <f t="shared" si="32"/>
        <v>0</v>
      </c>
      <c r="W64" s="660">
        <f t="shared" si="32"/>
        <v>0</v>
      </c>
      <c r="X64" s="660">
        <f t="shared" si="32"/>
        <v>0</v>
      </c>
      <c r="Y64" s="660">
        <f t="shared" si="32"/>
        <v>0</v>
      </c>
      <c r="Z64" s="660">
        <f t="shared" si="32"/>
        <v>0</v>
      </c>
      <c r="AA64" s="660">
        <f t="shared" si="32"/>
        <v>0</v>
      </c>
      <c r="AB64" s="660">
        <f t="shared" si="32"/>
        <v>0</v>
      </c>
      <c r="AC64" s="661">
        <f t="shared" si="32"/>
        <v>0</v>
      </c>
      <c r="AD64" s="542">
        <f t="shared" si="32"/>
        <v>0</v>
      </c>
      <c r="AE64" s="542">
        <f t="shared" si="32"/>
        <v>0</v>
      </c>
      <c r="AF64" s="542">
        <f t="shared" si="32"/>
        <v>0</v>
      </c>
      <c r="AG64" s="542">
        <f t="shared" si="32"/>
        <v>0</v>
      </c>
      <c r="AH64" s="542">
        <f t="shared" si="32"/>
        <v>0</v>
      </c>
      <c r="AI64" s="542">
        <f t="shared" si="32"/>
        <v>0</v>
      </c>
      <c r="AJ64" s="442">
        <f t="shared" si="32"/>
        <v>0</v>
      </c>
      <c r="AK64" s="542">
        <f t="shared" si="32"/>
        <v>0</v>
      </c>
      <c r="AL64" s="542">
        <f t="shared" si="32"/>
        <v>0</v>
      </c>
      <c r="AM64" s="542">
        <f t="shared" si="32"/>
        <v>0</v>
      </c>
      <c r="AN64" s="542">
        <f t="shared" si="32"/>
        <v>0</v>
      </c>
      <c r="AO64" s="542">
        <f t="shared" si="32"/>
        <v>0</v>
      </c>
      <c r="AP64" s="542">
        <f t="shared" si="32"/>
        <v>0</v>
      </c>
      <c r="AQ64" s="442">
        <f t="shared" si="32"/>
        <v>0</v>
      </c>
      <c r="AR64" s="542">
        <f t="shared" si="32"/>
        <v>62</v>
      </c>
      <c r="AS64" s="542">
        <f t="shared" si="32"/>
        <v>21</v>
      </c>
      <c r="AT64" s="542">
        <f t="shared" si="32"/>
        <v>41</v>
      </c>
      <c r="AU64" s="542">
        <f t="shared" si="32"/>
        <v>25</v>
      </c>
      <c r="AV64" s="542">
        <f t="shared" si="32"/>
        <v>16</v>
      </c>
      <c r="AW64" s="542">
        <f t="shared" si="32"/>
        <v>0</v>
      </c>
      <c r="AX64" s="442">
        <f t="shared" si="32"/>
        <v>0</v>
      </c>
      <c r="AY64" s="542">
        <f t="shared" si="32"/>
        <v>0</v>
      </c>
      <c r="AZ64" s="542">
        <f t="shared" si="32"/>
        <v>0</v>
      </c>
      <c r="BA64" s="542">
        <f t="shared" si="32"/>
        <v>0</v>
      </c>
      <c r="BB64" s="542">
        <f t="shared" si="32"/>
        <v>0</v>
      </c>
      <c r="BC64" s="542">
        <f t="shared" si="32"/>
        <v>0</v>
      </c>
      <c r="BD64" s="542">
        <f t="shared" si="32"/>
        <v>0</v>
      </c>
      <c r="BE64" s="442">
        <f t="shared" si="32"/>
        <v>0</v>
      </c>
      <c r="BF64" s="542">
        <f t="shared" si="32"/>
        <v>0</v>
      </c>
      <c r="BG64" s="542">
        <f t="shared" si="32"/>
        <v>0</v>
      </c>
      <c r="BH64" s="542">
        <f t="shared" si="32"/>
        <v>0</v>
      </c>
      <c r="BI64" s="542">
        <f t="shared" si="32"/>
        <v>0</v>
      </c>
      <c r="BJ64" s="542">
        <f t="shared" si="32"/>
        <v>0</v>
      </c>
      <c r="BK64" s="542">
        <f t="shared" si="32"/>
        <v>0</v>
      </c>
      <c r="BL64" s="442">
        <f t="shared" si="32"/>
        <v>0</v>
      </c>
      <c r="BM64" s="542">
        <f t="shared" si="32"/>
        <v>0</v>
      </c>
      <c r="BN64" s="542">
        <f t="shared" si="32"/>
        <v>0</v>
      </c>
      <c r="BO64" s="542">
        <f t="shared" si="32"/>
        <v>0</v>
      </c>
      <c r="BP64" s="542">
        <f t="shared" si="32"/>
        <v>0</v>
      </c>
      <c r="BQ64" s="542">
        <f t="shared" si="32"/>
        <v>0</v>
      </c>
      <c r="BR64" s="542">
        <f t="shared" si="32"/>
        <v>0</v>
      </c>
      <c r="BS64" s="442">
        <f t="shared" si="32"/>
        <v>0</v>
      </c>
    </row>
    <row r="65" spans="1:71" s="299" customFormat="1" ht="36.75" customHeight="1">
      <c r="A65" s="444" t="s">
        <v>543</v>
      </c>
      <c r="B65" s="447" t="s">
        <v>503</v>
      </c>
      <c r="C65" s="544"/>
      <c r="D65" s="546"/>
      <c r="E65" s="546">
        <v>6</v>
      </c>
      <c r="F65" s="546"/>
      <c r="G65" s="546"/>
      <c r="H65" s="552"/>
      <c r="I65" s="381">
        <f aca="true" t="shared" si="33" ref="I65:O65">P65+W65+AD65+AK65+AR65+AY65+BF65+BM65</f>
        <v>62</v>
      </c>
      <c r="J65" s="381">
        <f t="shared" si="33"/>
        <v>21</v>
      </c>
      <c r="K65" s="381">
        <f t="shared" si="33"/>
        <v>41</v>
      </c>
      <c r="L65" s="381">
        <f t="shared" si="33"/>
        <v>25</v>
      </c>
      <c r="M65" s="381">
        <f t="shared" si="33"/>
        <v>16</v>
      </c>
      <c r="N65" s="381">
        <f t="shared" si="33"/>
        <v>0</v>
      </c>
      <c r="O65" s="484">
        <f t="shared" si="33"/>
        <v>0</v>
      </c>
      <c r="P65" s="643"/>
      <c r="Q65" s="644"/>
      <c r="R65" s="644"/>
      <c r="S65" s="644"/>
      <c r="T65" s="644"/>
      <c r="U65" s="644"/>
      <c r="V65" s="645"/>
      <c r="W65" s="643"/>
      <c r="X65" s="644"/>
      <c r="Y65" s="644"/>
      <c r="Z65" s="644"/>
      <c r="AA65" s="644"/>
      <c r="AB65" s="644"/>
      <c r="AC65" s="645"/>
      <c r="AD65" s="489"/>
      <c r="AE65" s="490"/>
      <c r="AF65" s="490"/>
      <c r="AG65" s="490"/>
      <c r="AH65" s="490"/>
      <c r="AI65" s="490"/>
      <c r="AJ65" s="491"/>
      <c r="AK65" s="489"/>
      <c r="AL65" s="490"/>
      <c r="AM65" s="490"/>
      <c r="AN65" s="490"/>
      <c r="AO65" s="490"/>
      <c r="AP65" s="490"/>
      <c r="AQ65" s="491"/>
      <c r="AR65" s="391">
        <v>62</v>
      </c>
      <c r="AS65" s="391">
        <v>21</v>
      </c>
      <c r="AT65" s="391">
        <v>41</v>
      </c>
      <c r="AU65" s="391">
        <v>25</v>
      </c>
      <c r="AV65" s="391">
        <v>16</v>
      </c>
      <c r="AW65" s="391"/>
      <c r="AX65" s="391"/>
      <c r="AY65" s="489"/>
      <c r="AZ65" s="490"/>
      <c r="BA65" s="490"/>
      <c r="BB65" s="490"/>
      <c r="BC65" s="490"/>
      <c r="BD65" s="490"/>
      <c r="BE65" s="491"/>
      <c r="BF65" s="489"/>
      <c r="BG65" s="490"/>
      <c r="BH65" s="490"/>
      <c r="BI65" s="490"/>
      <c r="BJ65" s="490"/>
      <c r="BK65" s="490"/>
      <c r="BL65" s="491"/>
      <c r="BM65" s="489"/>
      <c r="BN65" s="490"/>
      <c r="BO65" s="490"/>
      <c r="BP65" s="490"/>
      <c r="BQ65" s="490"/>
      <c r="BR65" s="490"/>
      <c r="BS65" s="491"/>
    </row>
    <row r="66" spans="1:71" s="299" customFormat="1" ht="25.5" customHeight="1">
      <c r="A66" s="448" t="s">
        <v>509</v>
      </c>
      <c r="B66" s="454" t="s">
        <v>621</v>
      </c>
      <c r="C66" s="553"/>
      <c r="D66" s="554">
        <v>3</v>
      </c>
      <c r="E66" s="555" t="s">
        <v>617</v>
      </c>
      <c r="F66" s="554"/>
      <c r="G66" s="555"/>
      <c r="H66" s="556"/>
      <c r="I66" s="557"/>
      <c r="J66" s="490"/>
      <c r="K66" s="558"/>
      <c r="L66" s="490"/>
      <c r="M66" s="558"/>
      <c r="N66" s="490"/>
      <c r="O66" s="558"/>
      <c r="P66" s="643"/>
      <c r="Q66" s="644"/>
      <c r="R66" s="644"/>
      <c r="S66" s="644"/>
      <c r="T66" s="644"/>
      <c r="U66" s="644"/>
      <c r="V66" s="645"/>
      <c r="W66" s="643"/>
      <c r="X66" s="644"/>
      <c r="Y66" s="644"/>
      <c r="Z66" s="644"/>
      <c r="AA66" s="644"/>
      <c r="AB66" s="644"/>
      <c r="AC66" s="645"/>
      <c r="AD66" s="489"/>
      <c r="AE66" s="490"/>
      <c r="AF66" s="490"/>
      <c r="AG66" s="490"/>
      <c r="AH66" s="680">
        <v>36</v>
      </c>
      <c r="AI66" s="490"/>
      <c r="AJ66" s="491"/>
      <c r="AK66" s="489"/>
      <c r="AL66" s="490"/>
      <c r="AM66" s="493"/>
      <c r="AN66" s="493"/>
      <c r="AO66" s="493"/>
      <c r="AP66" s="493"/>
      <c r="AQ66" s="491"/>
      <c r="AR66" s="489"/>
      <c r="AS66" s="490"/>
      <c r="AT66" s="490"/>
      <c r="AU66" s="490"/>
      <c r="AV66" s="490"/>
      <c r="AW66" s="490"/>
      <c r="AX66" s="491"/>
      <c r="AY66" s="489"/>
      <c r="AZ66" s="490"/>
      <c r="BA66" s="490"/>
      <c r="BB66" s="490"/>
      <c r="BC66" s="490"/>
      <c r="BD66" s="490"/>
      <c r="BE66" s="491"/>
      <c r="BF66" s="489"/>
      <c r="BG66" s="490"/>
      <c r="BH66" s="490"/>
      <c r="BI66" s="490"/>
      <c r="BJ66" s="490"/>
      <c r="BK66" s="490"/>
      <c r="BL66" s="491"/>
      <c r="BM66" s="489"/>
      <c r="BN66" s="490"/>
      <c r="BO66" s="490"/>
      <c r="BP66" s="490"/>
      <c r="BQ66" s="490"/>
      <c r="BR66" s="490"/>
      <c r="BS66" s="491"/>
    </row>
    <row r="67" spans="1:71" s="299" customFormat="1" ht="30.75" customHeight="1">
      <c r="A67" s="448" t="s">
        <v>510</v>
      </c>
      <c r="B67" s="449" t="s">
        <v>522</v>
      </c>
      <c r="C67" s="553"/>
      <c r="D67" s="554">
        <v>3</v>
      </c>
      <c r="E67" s="555" t="s">
        <v>617</v>
      </c>
      <c r="F67" s="554"/>
      <c r="G67" s="555"/>
      <c r="H67" s="556"/>
      <c r="I67" s="557"/>
      <c r="J67" s="490"/>
      <c r="K67" s="558"/>
      <c r="L67" s="490"/>
      <c r="M67" s="558"/>
      <c r="N67" s="490"/>
      <c r="O67" s="558"/>
      <c r="P67" s="643"/>
      <c r="Q67" s="644"/>
      <c r="R67" s="644"/>
      <c r="S67" s="644"/>
      <c r="T67" s="644"/>
      <c r="U67" s="644"/>
      <c r="V67" s="645"/>
      <c r="W67" s="643"/>
      <c r="X67" s="644"/>
      <c r="Y67" s="644"/>
      <c r="Z67" s="644"/>
      <c r="AA67" s="644"/>
      <c r="AB67" s="644"/>
      <c r="AC67" s="645"/>
      <c r="AD67" s="489"/>
      <c r="AE67" s="490"/>
      <c r="AF67" s="490"/>
      <c r="AG67" s="490"/>
      <c r="AH67" s="680">
        <v>72</v>
      </c>
      <c r="AI67" s="490"/>
      <c r="AJ67" s="491"/>
      <c r="AK67" s="489"/>
      <c r="AL67" s="490"/>
      <c r="AM67" s="493"/>
      <c r="AN67" s="493"/>
      <c r="AO67" s="493"/>
      <c r="AP67" s="493"/>
      <c r="AQ67" s="491"/>
      <c r="AR67" s="489"/>
      <c r="AS67" s="490"/>
      <c r="AT67" s="490"/>
      <c r="AU67" s="490"/>
      <c r="AV67" s="490"/>
      <c r="AW67" s="490"/>
      <c r="AX67" s="491"/>
      <c r="AY67" s="489"/>
      <c r="AZ67" s="490"/>
      <c r="BA67" s="490"/>
      <c r="BB67" s="490"/>
      <c r="BC67" s="490"/>
      <c r="BD67" s="490"/>
      <c r="BE67" s="491"/>
      <c r="BF67" s="489"/>
      <c r="BG67" s="490"/>
      <c r="BH67" s="490"/>
      <c r="BI67" s="490"/>
      <c r="BJ67" s="490"/>
      <c r="BK67" s="490"/>
      <c r="BL67" s="491"/>
      <c r="BM67" s="489"/>
      <c r="BN67" s="490"/>
      <c r="BO67" s="490"/>
      <c r="BP67" s="490"/>
      <c r="BQ67" s="490"/>
      <c r="BR67" s="490"/>
      <c r="BS67" s="491"/>
    </row>
    <row r="68" spans="1:71" s="299" customFormat="1" ht="21.75" customHeight="1">
      <c r="A68" s="448" t="s">
        <v>511</v>
      </c>
      <c r="B68" s="449" t="s">
        <v>523</v>
      </c>
      <c r="C68" s="553"/>
      <c r="D68" s="554">
        <v>4</v>
      </c>
      <c r="E68" s="555" t="s">
        <v>617</v>
      </c>
      <c r="F68" s="554"/>
      <c r="G68" s="555"/>
      <c r="H68" s="556"/>
      <c r="I68" s="557"/>
      <c r="J68" s="490"/>
      <c r="K68" s="558"/>
      <c r="L68" s="490"/>
      <c r="M68" s="558"/>
      <c r="N68" s="490"/>
      <c r="O68" s="558"/>
      <c r="P68" s="643"/>
      <c r="Q68" s="644"/>
      <c r="R68" s="644"/>
      <c r="S68" s="644"/>
      <c r="T68" s="644"/>
      <c r="U68" s="644"/>
      <c r="V68" s="645"/>
      <c r="W68" s="643"/>
      <c r="X68" s="644"/>
      <c r="Y68" s="644"/>
      <c r="Z68" s="644"/>
      <c r="AA68" s="644"/>
      <c r="AB68" s="644"/>
      <c r="AC68" s="645"/>
      <c r="AD68" s="489"/>
      <c r="AE68" s="490"/>
      <c r="AF68" s="490"/>
      <c r="AG68" s="490"/>
      <c r="AH68" s="490"/>
      <c r="AI68" s="490"/>
      <c r="AJ68" s="491"/>
      <c r="AK68" s="489"/>
      <c r="AL68" s="490"/>
      <c r="AM68" s="493"/>
      <c r="AN68" s="493"/>
      <c r="AO68" s="680">
        <v>72</v>
      </c>
      <c r="AP68" s="493"/>
      <c r="AQ68" s="491"/>
      <c r="AR68" s="489"/>
      <c r="AS68" s="490"/>
      <c r="AT68" s="490"/>
      <c r="AU68" s="490"/>
      <c r="AV68" s="490"/>
      <c r="AW68" s="490"/>
      <c r="AX68" s="491"/>
      <c r="AY68" s="489"/>
      <c r="AZ68" s="490"/>
      <c r="BA68" s="490"/>
      <c r="BB68" s="490"/>
      <c r="BC68" s="490"/>
      <c r="BD68" s="490"/>
      <c r="BE68" s="491"/>
      <c r="BF68" s="489"/>
      <c r="BG68" s="490"/>
      <c r="BH68" s="490"/>
      <c r="BI68" s="490"/>
      <c r="BJ68" s="490"/>
      <c r="BK68" s="490"/>
      <c r="BL68" s="491"/>
      <c r="BM68" s="489"/>
      <c r="BN68" s="490"/>
      <c r="BO68" s="490"/>
      <c r="BP68" s="490"/>
      <c r="BQ68" s="490"/>
      <c r="BR68" s="490"/>
      <c r="BS68" s="491"/>
    </row>
    <row r="69" spans="1:71" s="299" customFormat="1" ht="34.5" customHeight="1">
      <c r="A69" s="448" t="s">
        <v>592</v>
      </c>
      <c r="B69" s="449" t="s">
        <v>593</v>
      </c>
      <c r="C69" s="544"/>
      <c r="D69" s="554">
        <v>4</v>
      </c>
      <c r="E69" s="555" t="s">
        <v>617</v>
      </c>
      <c r="F69" s="545"/>
      <c r="G69" s="546"/>
      <c r="H69" s="559"/>
      <c r="I69" s="557"/>
      <c r="J69" s="490"/>
      <c r="K69" s="558"/>
      <c r="L69" s="490"/>
      <c r="M69" s="558"/>
      <c r="N69" s="490"/>
      <c r="O69" s="558"/>
      <c r="P69" s="643"/>
      <c r="Q69" s="644"/>
      <c r="R69" s="644"/>
      <c r="S69" s="644"/>
      <c r="T69" s="644"/>
      <c r="U69" s="644"/>
      <c r="V69" s="645"/>
      <c r="W69" s="643"/>
      <c r="X69" s="644"/>
      <c r="Y69" s="644"/>
      <c r="Z69" s="644"/>
      <c r="AA69" s="644"/>
      <c r="AB69" s="644"/>
      <c r="AC69" s="645"/>
      <c r="AD69" s="489"/>
      <c r="AE69" s="490"/>
      <c r="AF69" s="490"/>
      <c r="AG69" s="490"/>
      <c r="AH69" s="490"/>
      <c r="AI69" s="490"/>
      <c r="AJ69" s="491"/>
      <c r="AK69" s="489"/>
      <c r="AL69" s="490"/>
      <c r="AM69" s="493"/>
      <c r="AN69" s="493"/>
      <c r="AO69" s="680">
        <v>36</v>
      </c>
      <c r="AP69" s="493"/>
      <c r="AQ69" s="491"/>
      <c r="AR69" s="489"/>
      <c r="AS69" s="490"/>
      <c r="AT69" s="490"/>
      <c r="AU69" s="490"/>
      <c r="AV69" s="490"/>
      <c r="AW69" s="490"/>
      <c r="AX69" s="491"/>
      <c r="AY69" s="489"/>
      <c r="AZ69" s="490"/>
      <c r="BA69" s="490"/>
      <c r="BB69" s="490"/>
      <c r="BC69" s="490"/>
      <c r="BD69" s="490"/>
      <c r="BE69" s="491"/>
      <c r="BF69" s="489"/>
      <c r="BG69" s="490"/>
      <c r="BH69" s="490"/>
      <c r="BI69" s="490"/>
      <c r="BJ69" s="490"/>
      <c r="BK69" s="490"/>
      <c r="BL69" s="491"/>
      <c r="BM69" s="489"/>
      <c r="BN69" s="490"/>
      <c r="BO69" s="490"/>
      <c r="BP69" s="490"/>
      <c r="BQ69" s="490"/>
      <c r="BR69" s="490"/>
      <c r="BS69" s="491"/>
    </row>
    <row r="70" spans="1:71" s="299" customFormat="1" ht="69.75" customHeight="1">
      <c r="A70" s="448" t="s">
        <v>594</v>
      </c>
      <c r="B70" s="449" t="s">
        <v>595</v>
      </c>
      <c r="C70" s="544"/>
      <c r="D70" s="554">
        <v>4</v>
      </c>
      <c r="E70" s="555" t="s">
        <v>617</v>
      </c>
      <c r="F70" s="545"/>
      <c r="G70" s="546"/>
      <c r="H70" s="559"/>
      <c r="I70" s="557"/>
      <c r="J70" s="490"/>
      <c r="K70" s="558"/>
      <c r="L70" s="490"/>
      <c r="M70" s="558"/>
      <c r="N70" s="490"/>
      <c r="O70" s="558"/>
      <c r="P70" s="643"/>
      <c r="Q70" s="644"/>
      <c r="R70" s="644"/>
      <c r="S70" s="644"/>
      <c r="T70" s="644"/>
      <c r="U70" s="644"/>
      <c r="V70" s="645"/>
      <c r="W70" s="643"/>
      <c r="X70" s="644"/>
      <c r="Y70" s="644"/>
      <c r="Z70" s="644"/>
      <c r="AA70" s="644"/>
      <c r="AB70" s="644"/>
      <c r="AC70" s="645"/>
      <c r="AD70" s="489"/>
      <c r="AE70" s="490"/>
      <c r="AF70" s="490"/>
      <c r="AG70" s="490"/>
      <c r="AH70" s="490"/>
      <c r="AI70" s="490"/>
      <c r="AJ70" s="491"/>
      <c r="AK70" s="489"/>
      <c r="AL70" s="490"/>
      <c r="AM70" s="493"/>
      <c r="AN70" s="493"/>
      <c r="AO70" s="680">
        <v>36</v>
      </c>
      <c r="AP70" s="493"/>
      <c r="AQ70" s="491"/>
      <c r="AR70" s="489"/>
      <c r="AS70" s="490"/>
      <c r="AT70" s="490"/>
      <c r="AU70" s="490"/>
      <c r="AV70" s="490"/>
      <c r="AW70" s="490"/>
      <c r="AX70" s="491"/>
      <c r="AY70" s="489"/>
      <c r="AZ70" s="490"/>
      <c r="BA70" s="490"/>
      <c r="BB70" s="490"/>
      <c r="BC70" s="490"/>
      <c r="BD70" s="490"/>
      <c r="BE70" s="491"/>
      <c r="BF70" s="489"/>
      <c r="BG70" s="490"/>
      <c r="BH70" s="490"/>
      <c r="BI70" s="490"/>
      <c r="BJ70" s="490"/>
      <c r="BK70" s="490"/>
      <c r="BL70" s="491"/>
      <c r="BM70" s="489"/>
      <c r="BN70" s="490"/>
      <c r="BO70" s="490"/>
      <c r="BP70" s="490"/>
      <c r="BQ70" s="490"/>
      <c r="BR70" s="490"/>
      <c r="BS70" s="491"/>
    </row>
    <row r="71" spans="1:71" s="299" customFormat="1" ht="36.75" customHeight="1" thickBot="1">
      <c r="A71" s="448" t="s">
        <v>363</v>
      </c>
      <c r="B71" s="449" t="s">
        <v>596</v>
      </c>
      <c r="C71" s="544"/>
      <c r="D71" s="554">
        <v>7</v>
      </c>
      <c r="E71" s="555" t="s">
        <v>617</v>
      </c>
      <c r="F71" s="545"/>
      <c r="G71" s="546"/>
      <c r="H71" s="552"/>
      <c r="I71" s="557"/>
      <c r="J71" s="490"/>
      <c r="K71" s="558"/>
      <c r="L71" s="490"/>
      <c r="M71" s="558"/>
      <c r="N71" s="490"/>
      <c r="O71" s="558"/>
      <c r="P71" s="643"/>
      <c r="Q71" s="644"/>
      <c r="R71" s="644"/>
      <c r="S71" s="644"/>
      <c r="T71" s="644"/>
      <c r="U71" s="644"/>
      <c r="V71" s="645"/>
      <c r="W71" s="643"/>
      <c r="X71" s="644"/>
      <c r="Y71" s="644"/>
      <c r="Z71" s="644"/>
      <c r="AA71" s="644"/>
      <c r="AB71" s="644"/>
      <c r="AC71" s="645"/>
      <c r="AD71" s="489"/>
      <c r="AE71" s="490"/>
      <c r="AF71" s="490"/>
      <c r="AG71" s="490"/>
      <c r="AH71" s="490"/>
      <c r="AI71" s="490"/>
      <c r="AJ71" s="491"/>
      <c r="AK71" s="489"/>
      <c r="AL71" s="490"/>
      <c r="AM71" s="493"/>
      <c r="AN71" s="493"/>
      <c r="AO71" s="493"/>
      <c r="AP71" s="493"/>
      <c r="AQ71" s="491"/>
      <c r="AR71" s="489"/>
      <c r="AS71" s="490"/>
      <c r="AT71" s="490"/>
      <c r="AU71" s="490"/>
      <c r="AV71" s="490"/>
      <c r="AW71" s="490"/>
      <c r="AX71" s="491"/>
      <c r="AY71" s="489"/>
      <c r="AZ71" s="490"/>
      <c r="BA71" s="490"/>
      <c r="BB71" s="490"/>
      <c r="BC71" s="490"/>
      <c r="BD71" s="490"/>
      <c r="BE71" s="491"/>
      <c r="BF71" s="489"/>
      <c r="BG71" s="490"/>
      <c r="BH71" s="490"/>
      <c r="BI71" s="490"/>
      <c r="BJ71" s="490"/>
      <c r="BK71" s="490"/>
      <c r="BL71" s="491"/>
      <c r="BM71" s="489"/>
      <c r="BN71" s="490"/>
      <c r="BO71" s="490"/>
      <c r="BP71" s="490"/>
      <c r="BQ71" s="681">
        <v>144</v>
      </c>
      <c r="BR71" s="490"/>
      <c r="BS71" s="491"/>
    </row>
    <row r="72" spans="1:76" s="376" customFormat="1" ht="67.5" customHeight="1" thickBot="1">
      <c r="A72" s="431" t="s">
        <v>364</v>
      </c>
      <c r="B72" s="450" t="s">
        <v>512</v>
      </c>
      <c r="C72" s="373" t="s">
        <v>532</v>
      </c>
      <c r="D72" s="375">
        <v>2</v>
      </c>
      <c r="E72" s="374">
        <v>3</v>
      </c>
      <c r="F72" s="375"/>
      <c r="G72" s="374"/>
      <c r="H72" s="560"/>
      <c r="I72" s="474">
        <f>I73+I75</f>
        <v>251</v>
      </c>
      <c r="J72" s="474">
        <f aca="true" t="shared" si="34" ref="J72:BS72">J73+J75</f>
        <v>81</v>
      </c>
      <c r="K72" s="474">
        <f t="shared" si="34"/>
        <v>170</v>
      </c>
      <c r="L72" s="474">
        <f t="shared" si="34"/>
        <v>126</v>
      </c>
      <c r="M72" s="474">
        <f t="shared" si="34"/>
        <v>44</v>
      </c>
      <c r="N72" s="474">
        <f t="shared" si="34"/>
        <v>0</v>
      </c>
      <c r="O72" s="474">
        <f t="shared" si="34"/>
        <v>0</v>
      </c>
      <c r="P72" s="659">
        <f t="shared" si="34"/>
        <v>0</v>
      </c>
      <c r="Q72" s="659">
        <f t="shared" si="34"/>
        <v>0</v>
      </c>
      <c r="R72" s="659">
        <f t="shared" si="34"/>
        <v>0</v>
      </c>
      <c r="S72" s="659">
        <f t="shared" si="34"/>
        <v>0</v>
      </c>
      <c r="T72" s="659">
        <f t="shared" si="34"/>
        <v>0</v>
      </c>
      <c r="U72" s="659">
        <f t="shared" si="34"/>
        <v>0</v>
      </c>
      <c r="V72" s="650">
        <f t="shared" si="34"/>
        <v>0</v>
      </c>
      <c r="W72" s="659">
        <f t="shared" si="34"/>
        <v>0</v>
      </c>
      <c r="X72" s="659">
        <f t="shared" si="34"/>
        <v>0</v>
      </c>
      <c r="Y72" s="659">
        <f t="shared" si="34"/>
        <v>0</v>
      </c>
      <c r="Z72" s="659">
        <f t="shared" si="34"/>
        <v>0</v>
      </c>
      <c r="AA72" s="659">
        <f t="shared" si="34"/>
        <v>0</v>
      </c>
      <c r="AB72" s="659">
        <f t="shared" si="34"/>
        <v>0</v>
      </c>
      <c r="AC72" s="650">
        <f t="shared" si="34"/>
        <v>0</v>
      </c>
      <c r="AD72" s="474">
        <f t="shared" si="34"/>
        <v>0</v>
      </c>
      <c r="AE72" s="474">
        <f t="shared" si="34"/>
        <v>0</v>
      </c>
      <c r="AF72" s="474">
        <f t="shared" si="34"/>
        <v>0</v>
      </c>
      <c r="AG72" s="474">
        <f t="shared" si="34"/>
        <v>0</v>
      </c>
      <c r="AH72" s="474">
        <f t="shared" si="34"/>
        <v>0</v>
      </c>
      <c r="AI72" s="474">
        <f t="shared" si="34"/>
        <v>0</v>
      </c>
      <c r="AJ72" s="431">
        <f t="shared" si="34"/>
        <v>0</v>
      </c>
      <c r="AK72" s="474">
        <f t="shared" si="34"/>
        <v>0</v>
      </c>
      <c r="AL72" s="474">
        <f t="shared" si="34"/>
        <v>0</v>
      </c>
      <c r="AM72" s="474">
        <f t="shared" si="34"/>
        <v>0</v>
      </c>
      <c r="AN72" s="474">
        <f t="shared" si="34"/>
        <v>0</v>
      </c>
      <c r="AO72" s="474">
        <f t="shared" si="34"/>
        <v>0</v>
      </c>
      <c r="AP72" s="474">
        <f t="shared" si="34"/>
        <v>0</v>
      </c>
      <c r="AQ72" s="431">
        <f t="shared" si="34"/>
        <v>0</v>
      </c>
      <c r="AR72" s="474">
        <f t="shared" si="34"/>
        <v>0</v>
      </c>
      <c r="AS72" s="474">
        <f t="shared" si="34"/>
        <v>0</v>
      </c>
      <c r="AT72" s="474">
        <f t="shared" si="34"/>
        <v>0</v>
      </c>
      <c r="AU72" s="474">
        <f t="shared" si="34"/>
        <v>0</v>
      </c>
      <c r="AV72" s="474">
        <f t="shared" si="34"/>
        <v>0</v>
      </c>
      <c r="AW72" s="474">
        <f t="shared" si="34"/>
        <v>0</v>
      </c>
      <c r="AX72" s="431">
        <f t="shared" si="34"/>
        <v>0</v>
      </c>
      <c r="AY72" s="474">
        <f t="shared" si="34"/>
        <v>0</v>
      </c>
      <c r="AZ72" s="474">
        <f t="shared" si="34"/>
        <v>0</v>
      </c>
      <c r="BA72" s="474">
        <f t="shared" si="34"/>
        <v>0</v>
      </c>
      <c r="BB72" s="474">
        <f t="shared" si="34"/>
        <v>0</v>
      </c>
      <c r="BC72" s="474">
        <f t="shared" si="34"/>
        <v>0</v>
      </c>
      <c r="BD72" s="474">
        <f t="shared" si="34"/>
        <v>0</v>
      </c>
      <c r="BE72" s="431">
        <f t="shared" si="34"/>
        <v>0</v>
      </c>
      <c r="BF72" s="474">
        <f t="shared" si="34"/>
        <v>67</v>
      </c>
      <c r="BG72" s="474">
        <f t="shared" si="34"/>
        <v>22</v>
      </c>
      <c r="BH72" s="474">
        <f t="shared" si="34"/>
        <v>45</v>
      </c>
      <c r="BI72" s="474">
        <f t="shared" si="34"/>
        <v>31</v>
      </c>
      <c r="BJ72" s="474">
        <f t="shared" si="34"/>
        <v>14</v>
      </c>
      <c r="BK72" s="474">
        <f t="shared" si="34"/>
        <v>0</v>
      </c>
      <c r="BL72" s="431">
        <f t="shared" si="34"/>
        <v>0</v>
      </c>
      <c r="BM72" s="474">
        <f t="shared" si="34"/>
        <v>184</v>
      </c>
      <c r="BN72" s="474">
        <f t="shared" si="34"/>
        <v>59</v>
      </c>
      <c r="BO72" s="474">
        <f t="shared" si="34"/>
        <v>125</v>
      </c>
      <c r="BP72" s="474">
        <f t="shared" si="34"/>
        <v>95</v>
      </c>
      <c r="BQ72" s="474">
        <f t="shared" si="34"/>
        <v>30</v>
      </c>
      <c r="BR72" s="474">
        <f t="shared" si="34"/>
        <v>0</v>
      </c>
      <c r="BS72" s="431">
        <f t="shared" si="34"/>
        <v>0</v>
      </c>
      <c r="BT72" s="376">
        <f>BM72</f>
        <v>184</v>
      </c>
      <c r="BU72" s="376">
        <f>BN72</f>
        <v>59</v>
      </c>
      <c r="BV72" s="376">
        <f>BO72</f>
        <v>125</v>
      </c>
      <c r="BW72" s="376">
        <f>BP72</f>
        <v>95</v>
      </c>
      <c r="BX72" s="376">
        <f>BQ72</f>
        <v>30</v>
      </c>
    </row>
    <row r="73" spans="1:71" s="543" customFormat="1" ht="61.5" customHeight="1">
      <c r="A73" s="451" t="s">
        <v>365</v>
      </c>
      <c r="B73" s="452" t="s">
        <v>512</v>
      </c>
      <c r="C73" s="538"/>
      <c r="D73" s="539"/>
      <c r="E73" s="540">
        <v>1</v>
      </c>
      <c r="F73" s="539"/>
      <c r="G73" s="540"/>
      <c r="H73" s="541"/>
      <c r="I73" s="542">
        <f>I74</f>
        <v>126</v>
      </c>
      <c r="J73" s="542">
        <f aca="true" t="shared" si="35" ref="J73:BS73">J74</f>
        <v>40</v>
      </c>
      <c r="K73" s="542">
        <f t="shared" si="35"/>
        <v>86</v>
      </c>
      <c r="L73" s="542">
        <f t="shared" si="35"/>
        <v>66</v>
      </c>
      <c r="M73" s="542">
        <f t="shared" si="35"/>
        <v>20</v>
      </c>
      <c r="N73" s="542">
        <f t="shared" si="35"/>
        <v>0</v>
      </c>
      <c r="O73" s="542">
        <f t="shared" si="35"/>
        <v>0</v>
      </c>
      <c r="P73" s="660">
        <f t="shared" si="35"/>
        <v>0</v>
      </c>
      <c r="Q73" s="660">
        <f t="shared" si="35"/>
        <v>0</v>
      </c>
      <c r="R73" s="660">
        <f t="shared" si="35"/>
        <v>0</v>
      </c>
      <c r="S73" s="660">
        <f t="shared" si="35"/>
        <v>0</v>
      </c>
      <c r="T73" s="660">
        <f t="shared" si="35"/>
        <v>0</v>
      </c>
      <c r="U73" s="660">
        <f t="shared" si="35"/>
        <v>0</v>
      </c>
      <c r="V73" s="661">
        <f t="shared" si="35"/>
        <v>0</v>
      </c>
      <c r="W73" s="660">
        <f t="shared" si="35"/>
        <v>0</v>
      </c>
      <c r="X73" s="660">
        <f t="shared" si="35"/>
        <v>0</v>
      </c>
      <c r="Y73" s="660">
        <f t="shared" si="35"/>
        <v>0</v>
      </c>
      <c r="Z73" s="660">
        <f t="shared" si="35"/>
        <v>0</v>
      </c>
      <c r="AA73" s="660">
        <f t="shared" si="35"/>
        <v>0</v>
      </c>
      <c r="AB73" s="660">
        <f t="shared" si="35"/>
        <v>0</v>
      </c>
      <c r="AC73" s="661">
        <f t="shared" si="35"/>
        <v>0</v>
      </c>
      <c r="AD73" s="542">
        <f t="shared" si="35"/>
        <v>0</v>
      </c>
      <c r="AE73" s="542">
        <f t="shared" si="35"/>
        <v>0</v>
      </c>
      <c r="AF73" s="542">
        <f t="shared" si="35"/>
        <v>0</v>
      </c>
      <c r="AG73" s="542">
        <f t="shared" si="35"/>
        <v>0</v>
      </c>
      <c r="AH73" s="542">
        <f t="shared" si="35"/>
        <v>0</v>
      </c>
      <c r="AI73" s="542">
        <f t="shared" si="35"/>
        <v>0</v>
      </c>
      <c r="AJ73" s="442">
        <f t="shared" si="35"/>
        <v>0</v>
      </c>
      <c r="AK73" s="542">
        <f t="shared" si="35"/>
        <v>0</v>
      </c>
      <c r="AL73" s="542">
        <f t="shared" si="35"/>
        <v>0</v>
      </c>
      <c r="AM73" s="542">
        <f t="shared" si="35"/>
        <v>0</v>
      </c>
      <c r="AN73" s="542">
        <f t="shared" si="35"/>
        <v>0</v>
      </c>
      <c r="AO73" s="542">
        <f t="shared" si="35"/>
        <v>0</v>
      </c>
      <c r="AP73" s="542">
        <f t="shared" si="35"/>
        <v>0</v>
      </c>
      <c r="AQ73" s="442">
        <f t="shared" si="35"/>
        <v>0</v>
      </c>
      <c r="AR73" s="542">
        <f t="shared" si="35"/>
        <v>0</v>
      </c>
      <c r="AS73" s="542">
        <f t="shared" si="35"/>
        <v>0</v>
      </c>
      <c r="AT73" s="542">
        <f t="shared" si="35"/>
        <v>0</v>
      </c>
      <c r="AU73" s="542">
        <f t="shared" si="35"/>
        <v>0</v>
      </c>
      <c r="AV73" s="542">
        <f t="shared" si="35"/>
        <v>0</v>
      </c>
      <c r="AW73" s="542">
        <f t="shared" si="35"/>
        <v>0</v>
      </c>
      <c r="AX73" s="442">
        <f t="shared" si="35"/>
        <v>0</v>
      </c>
      <c r="AY73" s="542">
        <f t="shared" si="35"/>
        <v>0</v>
      </c>
      <c r="AZ73" s="542">
        <f t="shared" si="35"/>
        <v>0</v>
      </c>
      <c r="BA73" s="542">
        <f t="shared" si="35"/>
        <v>0</v>
      </c>
      <c r="BB73" s="542">
        <f t="shared" si="35"/>
        <v>0</v>
      </c>
      <c r="BC73" s="542">
        <f t="shared" si="35"/>
        <v>0</v>
      </c>
      <c r="BD73" s="542">
        <f t="shared" si="35"/>
        <v>0</v>
      </c>
      <c r="BE73" s="442">
        <f t="shared" si="35"/>
        <v>0</v>
      </c>
      <c r="BF73" s="542">
        <f t="shared" si="35"/>
        <v>0</v>
      </c>
      <c r="BG73" s="542">
        <f t="shared" si="35"/>
        <v>0</v>
      </c>
      <c r="BH73" s="542">
        <f t="shared" si="35"/>
        <v>0</v>
      </c>
      <c r="BI73" s="542">
        <f t="shared" si="35"/>
        <v>0</v>
      </c>
      <c r="BJ73" s="542">
        <f t="shared" si="35"/>
        <v>0</v>
      </c>
      <c r="BK73" s="542">
        <f t="shared" si="35"/>
        <v>0</v>
      </c>
      <c r="BL73" s="442">
        <f t="shared" si="35"/>
        <v>0</v>
      </c>
      <c r="BM73" s="542">
        <f t="shared" si="35"/>
        <v>126</v>
      </c>
      <c r="BN73" s="542">
        <f t="shared" si="35"/>
        <v>40</v>
      </c>
      <c r="BO73" s="542">
        <f t="shared" si="35"/>
        <v>86</v>
      </c>
      <c r="BP73" s="542">
        <f t="shared" si="35"/>
        <v>66</v>
      </c>
      <c r="BQ73" s="542">
        <f t="shared" si="35"/>
        <v>20</v>
      </c>
      <c r="BR73" s="542">
        <f t="shared" si="35"/>
        <v>0</v>
      </c>
      <c r="BS73" s="442">
        <f t="shared" si="35"/>
        <v>0</v>
      </c>
    </row>
    <row r="74" spans="1:71" s="565" customFormat="1" ht="31.5" customHeight="1">
      <c r="A74" s="453" t="s">
        <v>544</v>
      </c>
      <c r="B74" s="454" t="s">
        <v>597</v>
      </c>
      <c r="C74" s="561"/>
      <c r="D74" s="562"/>
      <c r="E74" s="563">
        <v>8</v>
      </c>
      <c r="F74" s="562"/>
      <c r="G74" s="563"/>
      <c r="H74" s="564"/>
      <c r="I74" s="381">
        <f aca="true" t="shared" si="36" ref="I74:O74">P74+W74+AD74+AK74+AR74+AY74+BF74+BM74</f>
        <v>126</v>
      </c>
      <c r="J74" s="381">
        <f t="shared" si="36"/>
        <v>40</v>
      </c>
      <c r="K74" s="381">
        <f t="shared" si="36"/>
        <v>86</v>
      </c>
      <c r="L74" s="381">
        <f t="shared" si="36"/>
        <v>66</v>
      </c>
      <c r="M74" s="381">
        <f t="shared" si="36"/>
        <v>20</v>
      </c>
      <c r="N74" s="381">
        <f t="shared" si="36"/>
        <v>0</v>
      </c>
      <c r="O74" s="484">
        <f t="shared" si="36"/>
        <v>0</v>
      </c>
      <c r="P74" s="640"/>
      <c r="Q74" s="641"/>
      <c r="R74" s="641"/>
      <c r="S74" s="641"/>
      <c r="T74" s="641"/>
      <c r="U74" s="641"/>
      <c r="V74" s="642"/>
      <c r="W74" s="640"/>
      <c r="X74" s="641"/>
      <c r="Y74" s="641"/>
      <c r="Z74" s="641"/>
      <c r="AA74" s="641"/>
      <c r="AB74" s="641"/>
      <c r="AC74" s="642"/>
      <c r="AD74" s="487"/>
      <c r="AE74" s="488"/>
      <c r="AF74" s="488"/>
      <c r="AG74" s="488"/>
      <c r="AH74" s="488"/>
      <c r="AI74" s="488"/>
      <c r="AJ74" s="486"/>
      <c r="AK74" s="487"/>
      <c r="AL74" s="488"/>
      <c r="AM74" s="488"/>
      <c r="AN74" s="488"/>
      <c r="AO74" s="488"/>
      <c r="AP74" s="488"/>
      <c r="AQ74" s="486"/>
      <c r="AR74" s="487"/>
      <c r="AS74" s="488"/>
      <c r="AT74" s="488"/>
      <c r="AU74" s="488"/>
      <c r="AV74" s="488"/>
      <c r="AW74" s="488"/>
      <c r="AX74" s="486"/>
      <c r="AY74" s="487"/>
      <c r="AZ74" s="488"/>
      <c r="BA74" s="488"/>
      <c r="BB74" s="488"/>
      <c r="BC74" s="488"/>
      <c r="BD74" s="488"/>
      <c r="BE74" s="486"/>
      <c r="BF74" s="487"/>
      <c r="BG74" s="488"/>
      <c r="BH74" s="488"/>
      <c r="BI74" s="488"/>
      <c r="BJ74" s="488"/>
      <c r="BK74" s="488"/>
      <c r="BL74" s="486"/>
      <c r="BM74" s="487">
        <f>BN74+BO74</f>
        <v>126</v>
      </c>
      <c r="BN74" s="488">
        <v>40</v>
      </c>
      <c r="BO74" s="488">
        <f>SUM(BP74:BS74)</f>
        <v>86</v>
      </c>
      <c r="BP74" s="488">
        <v>66</v>
      </c>
      <c r="BQ74" s="488">
        <v>20</v>
      </c>
      <c r="BR74" s="488"/>
      <c r="BS74" s="486"/>
    </row>
    <row r="75" spans="1:71" s="543" customFormat="1" ht="67.5" customHeight="1">
      <c r="A75" s="455" t="s">
        <v>513</v>
      </c>
      <c r="B75" s="452" t="s">
        <v>514</v>
      </c>
      <c r="C75" s="538"/>
      <c r="D75" s="539">
        <v>2</v>
      </c>
      <c r="E75" s="540">
        <v>2</v>
      </c>
      <c r="F75" s="539"/>
      <c r="G75" s="540"/>
      <c r="H75" s="566"/>
      <c r="I75" s="542">
        <f>I76+I77</f>
        <v>125</v>
      </c>
      <c r="J75" s="542">
        <f aca="true" t="shared" si="37" ref="J75:BS75">J76+J77</f>
        <v>41</v>
      </c>
      <c r="K75" s="542">
        <f t="shared" si="37"/>
        <v>84</v>
      </c>
      <c r="L75" s="542">
        <f t="shared" si="37"/>
        <v>60</v>
      </c>
      <c r="M75" s="542">
        <f t="shared" si="37"/>
        <v>24</v>
      </c>
      <c r="N75" s="542">
        <f t="shared" si="37"/>
        <v>0</v>
      </c>
      <c r="O75" s="542">
        <f t="shared" si="37"/>
        <v>0</v>
      </c>
      <c r="P75" s="660">
        <f t="shared" si="37"/>
        <v>0</v>
      </c>
      <c r="Q75" s="660">
        <f t="shared" si="37"/>
        <v>0</v>
      </c>
      <c r="R75" s="660">
        <f t="shared" si="37"/>
        <v>0</v>
      </c>
      <c r="S75" s="660">
        <f t="shared" si="37"/>
        <v>0</v>
      </c>
      <c r="T75" s="660">
        <f t="shared" si="37"/>
        <v>0</v>
      </c>
      <c r="U75" s="660">
        <f t="shared" si="37"/>
        <v>0</v>
      </c>
      <c r="V75" s="661">
        <f t="shared" si="37"/>
        <v>0</v>
      </c>
      <c r="W75" s="660">
        <f t="shared" si="37"/>
        <v>0</v>
      </c>
      <c r="X75" s="660">
        <f t="shared" si="37"/>
        <v>0</v>
      </c>
      <c r="Y75" s="660">
        <f t="shared" si="37"/>
        <v>0</v>
      </c>
      <c r="Z75" s="660">
        <f t="shared" si="37"/>
        <v>0</v>
      </c>
      <c r="AA75" s="660">
        <f t="shared" si="37"/>
        <v>0</v>
      </c>
      <c r="AB75" s="660">
        <f t="shared" si="37"/>
        <v>0</v>
      </c>
      <c r="AC75" s="661">
        <f t="shared" si="37"/>
        <v>0</v>
      </c>
      <c r="AD75" s="542">
        <f t="shared" si="37"/>
        <v>0</v>
      </c>
      <c r="AE75" s="542">
        <f t="shared" si="37"/>
        <v>0</v>
      </c>
      <c r="AF75" s="542">
        <f t="shared" si="37"/>
        <v>0</v>
      </c>
      <c r="AG75" s="542">
        <f t="shared" si="37"/>
        <v>0</v>
      </c>
      <c r="AH75" s="542">
        <f t="shared" si="37"/>
        <v>0</v>
      </c>
      <c r="AI75" s="542">
        <f t="shared" si="37"/>
        <v>0</v>
      </c>
      <c r="AJ75" s="442">
        <f t="shared" si="37"/>
        <v>0</v>
      </c>
      <c r="AK75" s="542">
        <f t="shared" si="37"/>
        <v>0</v>
      </c>
      <c r="AL75" s="542">
        <f t="shared" si="37"/>
        <v>0</v>
      </c>
      <c r="AM75" s="542">
        <f t="shared" si="37"/>
        <v>0</v>
      </c>
      <c r="AN75" s="542">
        <f t="shared" si="37"/>
        <v>0</v>
      </c>
      <c r="AO75" s="542">
        <f t="shared" si="37"/>
        <v>0</v>
      </c>
      <c r="AP75" s="542">
        <f t="shared" si="37"/>
        <v>0</v>
      </c>
      <c r="AQ75" s="442">
        <f t="shared" si="37"/>
        <v>0</v>
      </c>
      <c r="AR75" s="542">
        <f t="shared" si="37"/>
        <v>0</v>
      </c>
      <c r="AS75" s="542">
        <f t="shared" si="37"/>
        <v>0</v>
      </c>
      <c r="AT75" s="542">
        <f t="shared" si="37"/>
        <v>0</v>
      </c>
      <c r="AU75" s="542">
        <f t="shared" si="37"/>
        <v>0</v>
      </c>
      <c r="AV75" s="542">
        <f t="shared" si="37"/>
        <v>0</v>
      </c>
      <c r="AW75" s="542">
        <f t="shared" si="37"/>
        <v>0</v>
      </c>
      <c r="AX75" s="442">
        <f t="shared" si="37"/>
        <v>0</v>
      </c>
      <c r="AY75" s="542">
        <f t="shared" si="37"/>
        <v>0</v>
      </c>
      <c r="AZ75" s="542">
        <f t="shared" si="37"/>
        <v>0</v>
      </c>
      <c r="BA75" s="542">
        <f t="shared" si="37"/>
        <v>0</v>
      </c>
      <c r="BB75" s="542">
        <f t="shared" si="37"/>
        <v>0</v>
      </c>
      <c r="BC75" s="542">
        <f t="shared" si="37"/>
        <v>0</v>
      </c>
      <c r="BD75" s="542">
        <f t="shared" si="37"/>
        <v>0</v>
      </c>
      <c r="BE75" s="442">
        <f t="shared" si="37"/>
        <v>0</v>
      </c>
      <c r="BF75" s="542">
        <f t="shared" si="37"/>
        <v>67</v>
      </c>
      <c r="BG75" s="542">
        <f t="shared" si="37"/>
        <v>22</v>
      </c>
      <c r="BH75" s="542">
        <f t="shared" si="37"/>
        <v>45</v>
      </c>
      <c r="BI75" s="542">
        <f t="shared" si="37"/>
        <v>31</v>
      </c>
      <c r="BJ75" s="542">
        <f t="shared" si="37"/>
        <v>14</v>
      </c>
      <c r="BK75" s="542">
        <f t="shared" si="37"/>
        <v>0</v>
      </c>
      <c r="BL75" s="442">
        <f t="shared" si="37"/>
        <v>0</v>
      </c>
      <c r="BM75" s="542">
        <f t="shared" si="37"/>
        <v>58</v>
      </c>
      <c r="BN75" s="542">
        <f t="shared" si="37"/>
        <v>19</v>
      </c>
      <c r="BO75" s="542">
        <f t="shared" si="37"/>
        <v>39</v>
      </c>
      <c r="BP75" s="542">
        <f t="shared" si="37"/>
        <v>29</v>
      </c>
      <c r="BQ75" s="542">
        <f t="shared" si="37"/>
        <v>10</v>
      </c>
      <c r="BR75" s="542">
        <f t="shared" si="37"/>
        <v>0</v>
      </c>
      <c r="BS75" s="442">
        <f t="shared" si="37"/>
        <v>0</v>
      </c>
    </row>
    <row r="76" spans="1:71" s="299" customFormat="1" ht="35.25" customHeight="1">
      <c r="A76" s="448" t="s">
        <v>545</v>
      </c>
      <c r="B76" s="447" t="s">
        <v>504</v>
      </c>
      <c r="C76" s="544" t="s">
        <v>617</v>
      </c>
      <c r="D76" s="546"/>
      <c r="E76" s="546">
        <v>7</v>
      </c>
      <c r="F76" s="546"/>
      <c r="G76" s="546"/>
      <c r="H76" s="552"/>
      <c r="I76" s="381">
        <f aca="true" t="shared" si="38" ref="I76:O77">P76+W76+AD76+AK76+AR76+AY76+BF76+BM76</f>
        <v>67</v>
      </c>
      <c r="J76" s="381">
        <f t="shared" si="38"/>
        <v>22</v>
      </c>
      <c r="K76" s="381">
        <f t="shared" si="38"/>
        <v>45</v>
      </c>
      <c r="L76" s="381">
        <f t="shared" si="38"/>
        <v>31</v>
      </c>
      <c r="M76" s="381">
        <f t="shared" si="38"/>
        <v>14</v>
      </c>
      <c r="N76" s="381">
        <f t="shared" si="38"/>
        <v>0</v>
      </c>
      <c r="O76" s="484">
        <f t="shared" si="38"/>
        <v>0</v>
      </c>
      <c r="P76" s="643"/>
      <c r="Q76" s="644"/>
      <c r="R76" s="644"/>
      <c r="S76" s="644"/>
      <c r="T76" s="644"/>
      <c r="U76" s="644"/>
      <c r="V76" s="645"/>
      <c r="W76" s="643"/>
      <c r="X76" s="644"/>
      <c r="Y76" s="644"/>
      <c r="Z76" s="644"/>
      <c r="AA76" s="644"/>
      <c r="AB76" s="644"/>
      <c r="AC76" s="645"/>
      <c r="AD76" s="489"/>
      <c r="AE76" s="490"/>
      <c r="AF76" s="490"/>
      <c r="AG76" s="490"/>
      <c r="AH76" s="490"/>
      <c r="AI76" s="490"/>
      <c r="AJ76" s="491"/>
      <c r="AK76" s="489"/>
      <c r="AL76" s="490"/>
      <c r="AM76" s="490"/>
      <c r="AN76" s="490"/>
      <c r="AO76" s="490"/>
      <c r="AP76" s="490"/>
      <c r="AQ76" s="491"/>
      <c r="AR76" s="489"/>
      <c r="AS76" s="490"/>
      <c r="AT76" s="490"/>
      <c r="AU76" s="490"/>
      <c r="AV76" s="490"/>
      <c r="AW76" s="490"/>
      <c r="AX76" s="491"/>
      <c r="AY76" s="489"/>
      <c r="AZ76" s="490"/>
      <c r="BA76" s="490"/>
      <c r="BB76" s="490"/>
      <c r="BC76" s="490"/>
      <c r="BD76" s="490"/>
      <c r="BE76" s="491"/>
      <c r="BF76" s="487">
        <f>BG76+BH76</f>
        <v>67</v>
      </c>
      <c r="BG76" s="488">
        <v>22</v>
      </c>
      <c r="BH76" s="488">
        <f>SUM(BI76:BL76)</f>
        <v>45</v>
      </c>
      <c r="BI76" s="488">
        <v>31</v>
      </c>
      <c r="BJ76" s="488">
        <v>14</v>
      </c>
      <c r="BK76" s="488"/>
      <c r="BL76" s="486"/>
      <c r="BM76" s="489"/>
      <c r="BN76" s="490"/>
      <c r="BO76" s="490"/>
      <c r="BP76" s="490"/>
      <c r="BQ76" s="490"/>
      <c r="BR76" s="490"/>
      <c r="BS76" s="491"/>
    </row>
    <row r="77" spans="1:71" s="299" customFormat="1" ht="35.25" customHeight="1">
      <c r="A77" s="448" t="s">
        <v>598</v>
      </c>
      <c r="B77" s="447" t="s">
        <v>599</v>
      </c>
      <c r="C77" s="489"/>
      <c r="D77" s="490"/>
      <c r="E77" s="490">
        <v>8</v>
      </c>
      <c r="F77" s="490"/>
      <c r="G77" s="490"/>
      <c r="H77" s="567"/>
      <c r="I77" s="381">
        <f t="shared" si="38"/>
        <v>58</v>
      </c>
      <c r="J77" s="381">
        <f t="shared" si="38"/>
        <v>19</v>
      </c>
      <c r="K77" s="381">
        <f t="shared" si="38"/>
        <v>39</v>
      </c>
      <c r="L77" s="381">
        <f t="shared" si="38"/>
        <v>29</v>
      </c>
      <c r="M77" s="381">
        <f t="shared" si="38"/>
        <v>10</v>
      </c>
      <c r="N77" s="381">
        <f t="shared" si="38"/>
        <v>0</v>
      </c>
      <c r="O77" s="484">
        <f t="shared" si="38"/>
        <v>0</v>
      </c>
      <c r="P77" s="643"/>
      <c r="Q77" s="644"/>
      <c r="R77" s="644"/>
      <c r="S77" s="644"/>
      <c r="T77" s="644"/>
      <c r="U77" s="644"/>
      <c r="V77" s="645"/>
      <c r="W77" s="643"/>
      <c r="X77" s="644"/>
      <c r="Y77" s="644"/>
      <c r="Z77" s="644"/>
      <c r="AA77" s="644"/>
      <c r="AB77" s="644"/>
      <c r="AC77" s="645"/>
      <c r="AD77" s="489"/>
      <c r="AE77" s="490"/>
      <c r="AF77" s="490"/>
      <c r="AG77" s="490"/>
      <c r="AH77" s="490"/>
      <c r="AI77" s="490"/>
      <c r="AJ77" s="491"/>
      <c r="AK77" s="489"/>
      <c r="AL77" s="490"/>
      <c r="AM77" s="490"/>
      <c r="AN77" s="490"/>
      <c r="AO77" s="490"/>
      <c r="AP77" s="490"/>
      <c r="AQ77" s="491"/>
      <c r="AR77" s="489"/>
      <c r="AS77" s="490"/>
      <c r="AT77" s="490"/>
      <c r="AU77" s="490"/>
      <c r="AV77" s="490"/>
      <c r="AW77" s="490"/>
      <c r="AX77" s="491"/>
      <c r="AY77" s="489"/>
      <c r="AZ77" s="490"/>
      <c r="BA77" s="490"/>
      <c r="BB77" s="490"/>
      <c r="BC77" s="490"/>
      <c r="BD77" s="490"/>
      <c r="BE77" s="491"/>
      <c r="BF77" s="489"/>
      <c r="BG77" s="490"/>
      <c r="BH77" s="490"/>
      <c r="BI77" s="490"/>
      <c r="BJ77" s="490"/>
      <c r="BK77" s="490"/>
      <c r="BL77" s="491"/>
      <c r="BM77" s="487">
        <f>BN77+BO77</f>
        <v>58</v>
      </c>
      <c r="BN77" s="488">
        <v>19</v>
      </c>
      <c r="BO77" s="488">
        <f>SUM(BP77:BS77)</f>
        <v>39</v>
      </c>
      <c r="BP77" s="488">
        <v>29</v>
      </c>
      <c r="BQ77" s="488">
        <v>10</v>
      </c>
      <c r="BR77" s="488"/>
      <c r="BS77" s="486"/>
    </row>
    <row r="78" spans="1:71" s="299" customFormat="1" ht="27.75" customHeight="1">
      <c r="A78" s="448" t="s">
        <v>600</v>
      </c>
      <c r="B78" s="449" t="s">
        <v>601</v>
      </c>
      <c r="C78" s="544"/>
      <c r="D78" s="545">
        <v>7</v>
      </c>
      <c r="E78" s="546" t="s">
        <v>617</v>
      </c>
      <c r="F78" s="545"/>
      <c r="G78" s="546"/>
      <c r="H78" s="552"/>
      <c r="I78" s="557"/>
      <c r="J78" s="490"/>
      <c r="K78" s="558"/>
      <c r="L78" s="490"/>
      <c r="M78" s="558"/>
      <c r="N78" s="490"/>
      <c r="O78" s="558"/>
      <c r="P78" s="643"/>
      <c r="Q78" s="644"/>
      <c r="R78" s="644"/>
      <c r="S78" s="644"/>
      <c r="T78" s="644"/>
      <c r="U78" s="644"/>
      <c r="V78" s="645"/>
      <c r="W78" s="643"/>
      <c r="X78" s="644"/>
      <c r="Y78" s="644"/>
      <c r="Z78" s="644"/>
      <c r="AA78" s="644"/>
      <c r="AB78" s="644"/>
      <c r="AC78" s="645"/>
      <c r="AD78" s="489"/>
      <c r="AE78" s="490"/>
      <c r="AF78" s="490"/>
      <c r="AG78" s="490"/>
      <c r="AH78" s="490"/>
      <c r="AI78" s="490"/>
      <c r="AJ78" s="491"/>
      <c r="AK78" s="489"/>
      <c r="AL78" s="490"/>
      <c r="AM78" s="490"/>
      <c r="AN78" s="490"/>
      <c r="AO78" s="490"/>
      <c r="AP78" s="490"/>
      <c r="AQ78" s="491"/>
      <c r="AR78" s="489"/>
      <c r="AS78" s="490"/>
      <c r="AT78" s="490"/>
      <c r="AU78" s="490"/>
      <c r="AV78" s="680">
        <v>72</v>
      </c>
      <c r="AW78" s="490"/>
      <c r="AX78" s="491"/>
      <c r="AY78" s="489"/>
      <c r="AZ78" s="490"/>
      <c r="BA78" s="490"/>
      <c r="BB78" s="490"/>
      <c r="BC78" s="490"/>
      <c r="BD78" s="490"/>
      <c r="BE78" s="491"/>
      <c r="BF78" s="489"/>
      <c r="BG78" s="490"/>
      <c r="BH78" s="490"/>
      <c r="BI78" s="490"/>
      <c r="BJ78" s="490"/>
      <c r="BK78" s="490"/>
      <c r="BL78" s="491"/>
      <c r="BM78" s="489"/>
      <c r="BN78" s="490"/>
      <c r="BO78" s="490"/>
      <c r="BP78" s="490"/>
      <c r="BQ78" s="490"/>
      <c r="BR78" s="490"/>
      <c r="BS78" s="491"/>
    </row>
    <row r="79" spans="1:71" s="299" customFormat="1" ht="36.75" customHeight="1" thickBot="1">
      <c r="A79" s="448" t="s">
        <v>379</v>
      </c>
      <c r="B79" s="449" t="s">
        <v>602</v>
      </c>
      <c r="C79" s="544"/>
      <c r="D79" s="545">
        <v>8</v>
      </c>
      <c r="E79" s="546" t="s">
        <v>617</v>
      </c>
      <c r="F79" s="545"/>
      <c r="G79" s="546"/>
      <c r="H79" s="552"/>
      <c r="I79" s="557"/>
      <c r="J79" s="490"/>
      <c r="K79" s="558"/>
      <c r="L79" s="490"/>
      <c r="M79" s="558"/>
      <c r="N79" s="490"/>
      <c r="O79" s="558"/>
      <c r="P79" s="643"/>
      <c r="Q79" s="644"/>
      <c r="R79" s="644"/>
      <c r="S79" s="644"/>
      <c r="T79" s="644"/>
      <c r="U79" s="644"/>
      <c r="V79" s="645"/>
      <c r="W79" s="643"/>
      <c r="X79" s="644"/>
      <c r="Y79" s="644"/>
      <c r="Z79" s="644"/>
      <c r="AA79" s="644"/>
      <c r="AB79" s="644"/>
      <c r="AC79" s="645"/>
      <c r="AD79" s="489"/>
      <c r="AE79" s="490"/>
      <c r="AF79" s="490"/>
      <c r="AG79" s="490"/>
      <c r="AH79" s="490"/>
      <c r="AI79" s="490"/>
      <c r="AJ79" s="491"/>
      <c r="AK79" s="489"/>
      <c r="AL79" s="490"/>
      <c r="AM79" s="490"/>
      <c r="AN79" s="490"/>
      <c r="AO79" s="490"/>
      <c r="AP79" s="490"/>
      <c r="AQ79" s="491"/>
      <c r="AR79" s="489"/>
      <c r="AS79" s="490"/>
      <c r="AT79" s="490"/>
      <c r="AU79" s="490"/>
      <c r="AV79" s="490"/>
      <c r="AW79" s="490"/>
      <c r="AX79" s="491"/>
      <c r="AY79" s="489"/>
      <c r="AZ79" s="490"/>
      <c r="BA79" s="490"/>
      <c r="BB79" s="490"/>
      <c r="BC79" s="680">
        <v>108</v>
      </c>
      <c r="BD79" s="490"/>
      <c r="BE79" s="491"/>
      <c r="BF79" s="489"/>
      <c r="BG79" s="490"/>
      <c r="BH79" s="490"/>
      <c r="BI79" s="490"/>
      <c r="BJ79" s="490"/>
      <c r="BK79" s="490"/>
      <c r="BL79" s="491"/>
      <c r="BM79" s="489"/>
      <c r="BN79" s="490"/>
      <c r="BO79" s="490"/>
      <c r="BP79" s="490"/>
      <c r="BQ79" s="490"/>
      <c r="BR79" s="490"/>
      <c r="BS79" s="491"/>
    </row>
    <row r="80" spans="1:77" s="376" customFormat="1" ht="63.75" customHeight="1" thickBot="1">
      <c r="A80" s="431" t="s">
        <v>366</v>
      </c>
      <c r="B80" s="456" t="s">
        <v>515</v>
      </c>
      <c r="C80" s="373" t="s">
        <v>533</v>
      </c>
      <c r="D80" s="375">
        <v>4</v>
      </c>
      <c r="E80" s="568">
        <v>5</v>
      </c>
      <c r="F80" s="374">
        <v>2</v>
      </c>
      <c r="G80" s="568" t="s">
        <v>617</v>
      </c>
      <c r="H80" s="569"/>
      <c r="I80" s="508">
        <f>I81+I86</f>
        <v>1078</v>
      </c>
      <c r="J80" s="508">
        <f aca="true" t="shared" si="39" ref="J80:BS80">J81+J86</f>
        <v>351</v>
      </c>
      <c r="K80" s="508">
        <f t="shared" si="39"/>
        <v>729</v>
      </c>
      <c r="L80" s="508">
        <f t="shared" si="39"/>
        <v>393</v>
      </c>
      <c r="M80" s="508">
        <f t="shared" si="39"/>
        <v>236</v>
      </c>
      <c r="N80" s="508">
        <f t="shared" si="39"/>
        <v>0</v>
      </c>
      <c r="O80" s="474">
        <f t="shared" si="39"/>
        <v>100</v>
      </c>
      <c r="P80" s="649">
        <f t="shared" si="39"/>
        <v>0</v>
      </c>
      <c r="Q80" s="649">
        <f t="shared" si="39"/>
        <v>0</v>
      </c>
      <c r="R80" s="649">
        <f t="shared" si="39"/>
        <v>0</v>
      </c>
      <c r="S80" s="649">
        <f t="shared" si="39"/>
        <v>0</v>
      </c>
      <c r="T80" s="649">
        <f t="shared" si="39"/>
        <v>0</v>
      </c>
      <c r="U80" s="649">
        <f t="shared" si="39"/>
        <v>0</v>
      </c>
      <c r="V80" s="650">
        <f t="shared" si="39"/>
        <v>0</v>
      </c>
      <c r="W80" s="649">
        <f t="shared" si="39"/>
        <v>0</v>
      </c>
      <c r="X80" s="649">
        <f t="shared" si="39"/>
        <v>0</v>
      </c>
      <c r="Y80" s="649">
        <f t="shared" si="39"/>
        <v>0</v>
      </c>
      <c r="Z80" s="649">
        <f t="shared" si="39"/>
        <v>0</v>
      </c>
      <c r="AA80" s="649">
        <f t="shared" si="39"/>
        <v>0</v>
      </c>
      <c r="AB80" s="649">
        <f t="shared" si="39"/>
        <v>0</v>
      </c>
      <c r="AC80" s="650">
        <f t="shared" si="39"/>
        <v>0</v>
      </c>
      <c r="AD80" s="508">
        <f t="shared" si="39"/>
        <v>0</v>
      </c>
      <c r="AE80" s="508">
        <f t="shared" si="39"/>
        <v>0</v>
      </c>
      <c r="AF80" s="508">
        <f t="shared" si="39"/>
        <v>0</v>
      </c>
      <c r="AG80" s="508">
        <f t="shared" si="39"/>
        <v>0</v>
      </c>
      <c r="AH80" s="508">
        <f t="shared" si="39"/>
        <v>0</v>
      </c>
      <c r="AI80" s="508">
        <f t="shared" si="39"/>
        <v>0</v>
      </c>
      <c r="AJ80" s="431">
        <f t="shared" si="39"/>
        <v>0</v>
      </c>
      <c r="AK80" s="508">
        <f t="shared" si="39"/>
        <v>0</v>
      </c>
      <c r="AL80" s="508">
        <f t="shared" si="39"/>
        <v>0</v>
      </c>
      <c r="AM80" s="508">
        <f t="shared" si="39"/>
        <v>0</v>
      </c>
      <c r="AN80" s="508">
        <f t="shared" si="39"/>
        <v>0</v>
      </c>
      <c r="AO80" s="508">
        <f t="shared" si="39"/>
        <v>0</v>
      </c>
      <c r="AP80" s="508">
        <f t="shared" si="39"/>
        <v>0</v>
      </c>
      <c r="AQ80" s="431">
        <f t="shared" si="39"/>
        <v>0</v>
      </c>
      <c r="AR80" s="508">
        <f t="shared" si="39"/>
        <v>453</v>
      </c>
      <c r="AS80" s="508">
        <f t="shared" si="39"/>
        <v>143</v>
      </c>
      <c r="AT80" s="508">
        <f t="shared" si="39"/>
        <v>310</v>
      </c>
      <c r="AU80" s="508">
        <f t="shared" si="39"/>
        <v>194</v>
      </c>
      <c r="AV80" s="508">
        <f t="shared" si="39"/>
        <v>116</v>
      </c>
      <c r="AW80" s="508">
        <f t="shared" si="39"/>
        <v>0</v>
      </c>
      <c r="AX80" s="431">
        <f t="shared" si="39"/>
        <v>0</v>
      </c>
      <c r="AY80" s="508">
        <f t="shared" si="39"/>
        <v>627</v>
      </c>
      <c r="AZ80" s="508">
        <f t="shared" si="39"/>
        <v>208</v>
      </c>
      <c r="BA80" s="508">
        <f t="shared" si="39"/>
        <v>419</v>
      </c>
      <c r="BB80" s="508">
        <f t="shared" si="39"/>
        <v>199</v>
      </c>
      <c r="BC80" s="508">
        <f t="shared" si="39"/>
        <v>120</v>
      </c>
      <c r="BD80" s="508">
        <f t="shared" si="39"/>
        <v>0</v>
      </c>
      <c r="BE80" s="431">
        <f t="shared" si="39"/>
        <v>100</v>
      </c>
      <c r="BF80" s="508">
        <f t="shared" si="39"/>
        <v>0</v>
      </c>
      <c r="BG80" s="508">
        <f t="shared" si="39"/>
        <v>0</v>
      </c>
      <c r="BH80" s="508">
        <f t="shared" si="39"/>
        <v>0</v>
      </c>
      <c r="BI80" s="508">
        <f t="shared" si="39"/>
        <v>0</v>
      </c>
      <c r="BJ80" s="508">
        <f t="shared" si="39"/>
        <v>0</v>
      </c>
      <c r="BK80" s="508">
        <f t="shared" si="39"/>
        <v>0</v>
      </c>
      <c r="BL80" s="431">
        <f t="shared" si="39"/>
        <v>0</v>
      </c>
      <c r="BM80" s="508">
        <f t="shared" si="39"/>
        <v>0</v>
      </c>
      <c r="BN80" s="508">
        <f t="shared" si="39"/>
        <v>0</v>
      </c>
      <c r="BO80" s="508">
        <f t="shared" si="39"/>
        <v>0</v>
      </c>
      <c r="BP80" s="508">
        <f t="shared" si="39"/>
        <v>0</v>
      </c>
      <c r="BQ80" s="508">
        <f t="shared" si="39"/>
        <v>0</v>
      </c>
      <c r="BR80" s="508">
        <f t="shared" si="39"/>
        <v>0</v>
      </c>
      <c r="BS80" s="431">
        <f t="shared" si="39"/>
        <v>0</v>
      </c>
      <c r="BT80" s="376">
        <f>AR80+AY80+AK80</f>
        <v>1080</v>
      </c>
      <c r="BU80" s="376">
        <f>AS80+AZ80+AL80</f>
        <v>351</v>
      </c>
      <c r="BV80" s="376">
        <f>AT80+BA80+AM80</f>
        <v>729</v>
      </c>
      <c r="BW80" s="376">
        <f>AU80+BB80+AN80</f>
        <v>393</v>
      </c>
      <c r="BX80" s="376">
        <f>AV80+BC80+AO80</f>
        <v>236</v>
      </c>
      <c r="BY80" s="376">
        <f>AX80+BE80+AQ80</f>
        <v>100</v>
      </c>
    </row>
    <row r="81" spans="1:71" s="543" customFormat="1" ht="66" customHeight="1">
      <c r="A81" s="457" t="s">
        <v>367</v>
      </c>
      <c r="B81" s="458" t="s">
        <v>516</v>
      </c>
      <c r="C81" s="538"/>
      <c r="D81" s="539">
        <v>1</v>
      </c>
      <c r="E81" s="540">
        <v>4</v>
      </c>
      <c r="F81" s="570">
        <v>2</v>
      </c>
      <c r="G81" s="540"/>
      <c r="H81" s="541"/>
      <c r="I81" s="571">
        <f>SUM(I82:I85)</f>
        <v>860</v>
      </c>
      <c r="J81" s="571">
        <f aca="true" t="shared" si="40" ref="J81:BS81">SUM(J82:J85)</f>
        <v>284</v>
      </c>
      <c r="K81" s="571">
        <f t="shared" si="40"/>
        <v>576</v>
      </c>
      <c r="L81" s="571">
        <f t="shared" si="40"/>
        <v>340</v>
      </c>
      <c r="M81" s="571">
        <f t="shared" si="40"/>
        <v>136</v>
      </c>
      <c r="N81" s="571">
        <f t="shared" si="40"/>
        <v>0</v>
      </c>
      <c r="O81" s="542">
        <f t="shared" si="40"/>
        <v>100</v>
      </c>
      <c r="P81" s="640">
        <f t="shared" si="40"/>
        <v>0</v>
      </c>
      <c r="Q81" s="640">
        <f t="shared" si="40"/>
        <v>0</v>
      </c>
      <c r="R81" s="640">
        <f t="shared" si="40"/>
        <v>0</v>
      </c>
      <c r="S81" s="640">
        <f t="shared" si="40"/>
        <v>0</v>
      </c>
      <c r="T81" s="640">
        <f t="shared" si="40"/>
        <v>0</v>
      </c>
      <c r="U81" s="640">
        <f t="shared" si="40"/>
        <v>0</v>
      </c>
      <c r="V81" s="661">
        <f t="shared" si="40"/>
        <v>0</v>
      </c>
      <c r="W81" s="640">
        <f t="shared" si="40"/>
        <v>0</v>
      </c>
      <c r="X81" s="640">
        <f t="shared" si="40"/>
        <v>0</v>
      </c>
      <c r="Y81" s="640">
        <f t="shared" si="40"/>
        <v>0</v>
      </c>
      <c r="Z81" s="640">
        <f t="shared" si="40"/>
        <v>0</v>
      </c>
      <c r="AA81" s="640">
        <f t="shared" si="40"/>
        <v>0</v>
      </c>
      <c r="AB81" s="640">
        <f t="shared" si="40"/>
        <v>0</v>
      </c>
      <c r="AC81" s="661">
        <f t="shared" si="40"/>
        <v>0</v>
      </c>
      <c r="AD81" s="571">
        <f t="shared" si="40"/>
        <v>0</v>
      </c>
      <c r="AE81" s="571">
        <f t="shared" si="40"/>
        <v>0</v>
      </c>
      <c r="AF81" s="571">
        <f t="shared" si="40"/>
        <v>0</v>
      </c>
      <c r="AG81" s="571">
        <f t="shared" si="40"/>
        <v>0</v>
      </c>
      <c r="AH81" s="571">
        <f t="shared" si="40"/>
        <v>0</v>
      </c>
      <c r="AI81" s="571">
        <f t="shared" si="40"/>
        <v>0</v>
      </c>
      <c r="AJ81" s="442">
        <f t="shared" si="40"/>
        <v>0</v>
      </c>
      <c r="AK81" s="571">
        <f t="shared" si="40"/>
        <v>0</v>
      </c>
      <c r="AL81" s="571">
        <f t="shared" si="40"/>
        <v>0</v>
      </c>
      <c r="AM81" s="571">
        <f t="shared" si="40"/>
        <v>0</v>
      </c>
      <c r="AN81" s="571">
        <f t="shared" si="40"/>
        <v>0</v>
      </c>
      <c r="AO81" s="571">
        <f t="shared" si="40"/>
        <v>0</v>
      </c>
      <c r="AP81" s="571">
        <f t="shared" si="40"/>
        <v>0</v>
      </c>
      <c r="AQ81" s="442">
        <f t="shared" si="40"/>
        <v>0</v>
      </c>
      <c r="AR81" s="571">
        <f t="shared" si="40"/>
        <v>313</v>
      </c>
      <c r="AS81" s="571">
        <f t="shared" si="40"/>
        <v>100</v>
      </c>
      <c r="AT81" s="571">
        <f t="shared" si="40"/>
        <v>213</v>
      </c>
      <c r="AU81" s="571">
        <f t="shared" si="40"/>
        <v>161</v>
      </c>
      <c r="AV81" s="571">
        <f t="shared" si="40"/>
        <v>52</v>
      </c>
      <c r="AW81" s="571">
        <f t="shared" si="40"/>
        <v>0</v>
      </c>
      <c r="AX81" s="442">
        <f t="shared" si="40"/>
        <v>0</v>
      </c>
      <c r="AY81" s="571">
        <f t="shared" si="40"/>
        <v>547</v>
      </c>
      <c r="AZ81" s="571">
        <f t="shared" si="40"/>
        <v>184</v>
      </c>
      <c r="BA81" s="571">
        <f t="shared" si="40"/>
        <v>363</v>
      </c>
      <c r="BB81" s="571">
        <f t="shared" si="40"/>
        <v>179</v>
      </c>
      <c r="BC81" s="571">
        <f t="shared" si="40"/>
        <v>84</v>
      </c>
      <c r="BD81" s="571">
        <f t="shared" si="40"/>
        <v>0</v>
      </c>
      <c r="BE81" s="442">
        <f t="shared" si="40"/>
        <v>100</v>
      </c>
      <c r="BF81" s="571">
        <f t="shared" si="40"/>
        <v>0</v>
      </c>
      <c r="BG81" s="571">
        <f t="shared" si="40"/>
        <v>0</v>
      </c>
      <c r="BH81" s="571">
        <f t="shared" si="40"/>
        <v>0</v>
      </c>
      <c r="BI81" s="571">
        <f t="shared" si="40"/>
        <v>0</v>
      </c>
      <c r="BJ81" s="571">
        <f t="shared" si="40"/>
        <v>0</v>
      </c>
      <c r="BK81" s="571">
        <f t="shared" si="40"/>
        <v>0</v>
      </c>
      <c r="BL81" s="442">
        <f t="shared" si="40"/>
        <v>0</v>
      </c>
      <c r="BM81" s="571">
        <f t="shared" si="40"/>
        <v>0</v>
      </c>
      <c r="BN81" s="571">
        <f t="shared" si="40"/>
        <v>0</v>
      </c>
      <c r="BO81" s="571">
        <f t="shared" si="40"/>
        <v>0</v>
      </c>
      <c r="BP81" s="571">
        <f t="shared" si="40"/>
        <v>0</v>
      </c>
      <c r="BQ81" s="571">
        <f t="shared" si="40"/>
        <v>0</v>
      </c>
      <c r="BR81" s="571">
        <f t="shared" si="40"/>
        <v>0</v>
      </c>
      <c r="BS81" s="442">
        <f t="shared" si="40"/>
        <v>0</v>
      </c>
    </row>
    <row r="82" spans="1:71" s="299" customFormat="1" ht="15.75" customHeight="1">
      <c r="A82" s="448" t="s">
        <v>546</v>
      </c>
      <c r="B82" s="449" t="s">
        <v>547</v>
      </c>
      <c r="C82" s="544"/>
      <c r="D82" s="545"/>
      <c r="E82" s="546">
        <v>5</v>
      </c>
      <c r="F82" s="572">
        <v>6</v>
      </c>
      <c r="G82" s="546" t="s">
        <v>617</v>
      </c>
      <c r="H82" s="547"/>
      <c r="I82" s="381">
        <f aca="true" t="shared" si="41" ref="I82:O85">P82+W82+AD82+AK82+AR82+AY82+BF82+BM82</f>
        <v>288</v>
      </c>
      <c r="J82" s="381">
        <f t="shared" si="41"/>
        <v>86</v>
      </c>
      <c r="K82" s="381">
        <f t="shared" si="41"/>
        <v>202</v>
      </c>
      <c r="L82" s="381">
        <f t="shared" si="41"/>
        <v>112</v>
      </c>
      <c r="M82" s="381">
        <f t="shared" si="41"/>
        <v>40</v>
      </c>
      <c r="N82" s="381">
        <f t="shared" si="41"/>
        <v>0</v>
      </c>
      <c r="O82" s="484">
        <f t="shared" si="41"/>
        <v>50</v>
      </c>
      <c r="P82" s="640"/>
      <c r="Q82" s="641"/>
      <c r="R82" s="641"/>
      <c r="S82" s="641"/>
      <c r="T82" s="641"/>
      <c r="U82" s="641"/>
      <c r="V82" s="642"/>
      <c r="W82" s="640"/>
      <c r="X82" s="641"/>
      <c r="Y82" s="641"/>
      <c r="Z82" s="641"/>
      <c r="AA82" s="641"/>
      <c r="AB82" s="641"/>
      <c r="AC82" s="642"/>
      <c r="AD82" s="482"/>
      <c r="AE82" s="483"/>
      <c r="AF82" s="483"/>
      <c r="AG82" s="483"/>
      <c r="AH82" s="483"/>
      <c r="AI82" s="483"/>
      <c r="AJ82" s="485"/>
      <c r="AK82" s="482"/>
      <c r="AL82" s="488"/>
      <c r="AM82" s="488"/>
      <c r="AN82" s="483"/>
      <c r="AO82" s="483"/>
      <c r="AP82" s="483"/>
      <c r="AQ82" s="485"/>
      <c r="AR82" s="487">
        <f>AS82+AT82</f>
        <v>120</v>
      </c>
      <c r="AS82" s="488">
        <v>36</v>
      </c>
      <c r="AT82" s="488">
        <f>SUM(AU82:AX82)</f>
        <v>84</v>
      </c>
      <c r="AU82" s="488">
        <v>66</v>
      </c>
      <c r="AV82" s="488">
        <v>18</v>
      </c>
      <c r="AW82" s="488"/>
      <c r="AX82" s="486"/>
      <c r="AY82" s="487">
        <f>AZ82+BA82</f>
        <v>168</v>
      </c>
      <c r="AZ82" s="488">
        <v>50</v>
      </c>
      <c r="BA82" s="488">
        <f>SUM(BB82:BE82)</f>
        <v>118</v>
      </c>
      <c r="BB82" s="488">
        <v>46</v>
      </c>
      <c r="BC82" s="488">
        <v>22</v>
      </c>
      <c r="BD82" s="488"/>
      <c r="BE82" s="486">
        <v>50</v>
      </c>
      <c r="BF82" s="482"/>
      <c r="BG82" s="483"/>
      <c r="BH82" s="483"/>
      <c r="BI82" s="483"/>
      <c r="BJ82" s="483"/>
      <c r="BK82" s="483"/>
      <c r="BL82" s="485"/>
      <c r="BM82" s="482"/>
      <c r="BN82" s="483"/>
      <c r="BO82" s="483"/>
      <c r="BP82" s="483"/>
      <c r="BQ82" s="483"/>
      <c r="BR82" s="483"/>
      <c r="BS82" s="485"/>
    </row>
    <row r="83" spans="1:71" s="565" customFormat="1" ht="29.25" customHeight="1">
      <c r="A83" s="448" t="s">
        <v>603</v>
      </c>
      <c r="B83" s="459" t="s">
        <v>548</v>
      </c>
      <c r="C83" s="561"/>
      <c r="D83" s="562"/>
      <c r="E83" s="563">
        <v>5</v>
      </c>
      <c r="F83" s="573">
        <v>6</v>
      </c>
      <c r="G83" s="563" t="s">
        <v>617</v>
      </c>
      <c r="H83" s="574"/>
      <c r="I83" s="381">
        <f t="shared" si="41"/>
        <v>300</v>
      </c>
      <c r="J83" s="381">
        <f t="shared" si="41"/>
        <v>95</v>
      </c>
      <c r="K83" s="381">
        <f t="shared" si="41"/>
        <v>205</v>
      </c>
      <c r="L83" s="381">
        <f t="shared" si="41"/>
        <v>111</v>
      </c>
      <c r="M83" s="381">
        <f t="shared" si="41"/>
        <v>44</v>
      </c>
      <c r="N83" s="381">
        <f t="shared" si="41"/>
        <v>0</v>
      </c>
      <c r="O83" s="484">
        <f t="shared" si="41"/>
        <v>50</v>
      </c>
      <c r="P83" s="643"/>
      <c r="Q83" s="644"/>
      <c r="R83" s="644"/>
      <c r="S83" s="644"/>
      <c r="T83" s="644"/>
      <c r="U83" s="644"/>
      <c r="V83" s="645"/>
      <c r="W83" s="643"/>
      <c r="X83" s="644"/>
      <c r="Y83" s="644"/>
      <c r="Z83" s="644"/>
      <c r="AA83" s="644"/>
      <c r="AB83" s="644"/>
      <c r="AC83" s="645"/>
      <c r="AD83" s="494"/>
      <c r="AE83" s="493"/>
      <c r="AF83" s="493"/>
      <c r="AG83" s="493"/>
      <c r="AH83" s="493"/>
      <c r="AI83" s="493"/>
      <c r="AJ83" s="492"/>
      <c r="AK83" s="494"/>
      <c r="AL83" s="493"/>
      <c r="AM83" s="493"/>
      <c r="AN83" s="493"/>
      <c r="AO83" s="493"/>
      <c r="AP83" s="493"/>
      <c r="AQ83" s="492"/>
      <c r="AR83" s="487">
        <f>AS83+AT83</f>
        <v>125</v>
      </c>
      <c r="AS83" s="488">
        <v>40</v>
      </c>
      <c r="AT83" s="488">
        <f>SUM(AU83:AX83)</f>
        <v>85</v>
      </c>
      <c r="AU83" s="488">
        <v>65</v>
      </c>
      <c r="AV83" s="488">
        <v>20</v>
      </c>
      <c r="AW83" s="488"/>
      <c r="AX83" s="486"/>
      <c r="AY83" s="487">
        <f>AZ83+BA83</f>
        <v>175</v>
      </c>
      <c r="AZ83" s="488">
        <v>55</v>
      </c>
      <c r="BA83" s="488">
        <f>SUM(BB83:BE83)</f>
        <v>120</v>
      </c>
      <c r="BB83" s="488">
        <v>46</v>
      </c>
      <c r="BC83" s="488">
        <v>24</v>
      </c>
      <c r="BD83" s="488"/>
      <c r="BE83" s="486">
        <v>50</v>
      </c>
      <c r="BF83" s="487"/>
      <c r="BG83" s="493"/>
      <c r="BH83" s="488"/>
      <c r="BI83" s="493"/>
      <c r="BJ83" s="493"/>
      <c r="BK83" s="493"/>
      <c r="BL83" s="492"/>
      <c r="BM83" s="494"/>
      <c r="BN83" s="493"/>
      <c r="BO83" s="493"/>
      <c r="BP83" s="493"/>
      <c r="BQ83" s="493"/>
      <c r="BR83" s="493"/>
      <c r="BS83" s="492"/>
    </row>
    <row r="84" spans="1:71" s="497" customFormat="1" ht="34.5" customHeight="1" thickBot="1">
      <c r="A84" s="460" t="s">
        <v>604</v>
      </c>
      <c r="B84" s="461" t="s">
        <v>537</v>
      </c>
      <c r="C84" s="575"/>
      <c r="D84" s="576">
        <v>5</v>
      </c>
      <c r="E84" s="576">
        <v>6</v>
      </c>
      <c r="F84" s="576"/>
      <c r="G84" s="576"/>
      <c r="H84" s="577"/>
      <c r="I84" s="381">
        <f t="shared" si="41"/>
        <v>162</v>
      </c>
      <c r="J84" s="381">
        <f t="shared" si="41"/>
        <v>57</v>
      </c>
      <c r="K84" s="381">
        <f t="shared" si="41"/>
        <v>105</v>
      </c>
      <c r="L84" s="381">
        <f t="shared" si="41"/>
        <v>75</v>
      </c>
      <c r="M84" s="381">
        <f t="shared" si="41"/>
        <v>30</v>
      </c>
      <c r="N84" s="381">
        <f t="shared" si="41"/>
        <v>0</v>
      </c>
      <c r="O84" s="484">
        <f t="shared" si="41"/>
        <v>0</v>
      </c>
      <c r="P84" s="662"/>
      <c r="Q84" s="663"/>
      <c r="R84" s="663"/>
      <c r="S84" s="663"/>
      <c r="T84" s="663"/>
      <c r="U84" s="663"/>
      <c r="V84" s="664"/>
      <c r="W84" s="662"/>
      <c r="X84" s="663"/>
      <c r="Y84" s="663"/>
      <c r="Z84" s="663"/>
      <c r="AA84" s="663"/>
      <c r="AB84" s="663"/>
      <c r="AC84" s="664"/>
      <c r="AD84" s="578"/>
      <c r="AE84" s="579"/>
      <c r="AF84" s="579"/>
      <c r="AG84" s="579"/>
      <c r="AH84" s="579"/>
      <c r="AI84" s="579"/>
      <c r="AJ84" s="580"/>
      <c r="AK84" s="578"/>
      <c r="AL84" s="579"/>
      <c r="AM84" s="579"/>
      <c r="AN84" s="579"/>
      <c r="AO84" s="579"/>
      <c r="AP84" s="579"/>
      <c r="AQ84" s="580"/>
      <c r="AR84" s="487">
        <v>68</v>
      </c>
      <c r="AS84" s="488">
        <v>24</v>
      </c>
      <c r="AT84" s="488">
        <v>44</v>
      </c>
      <c r="AU84" s="488">
        <v>30</v>
      </c>
      <c r="AV84" s="488">
        <v>14</v>
      </c>
      <c r="AW84" s="488"/>
      <c r="AX84" s="486"/>
      <c r="AY84" s="487">
        <f>AZ84+BA84</f>
        <v>94</v>
      </c>
      <c r="AZ84" s="488">
        <v>33</v>
      </c>
      <c r="BA84" s="488">
        <f>SUM(BB84:BE84)</f>
        <v>61</v>
      </c>
      <c r="BB84" s="488">
        <v>45</v>
      </c>
      <c r="BC84" s="488">
        <v>16</v>
      </c>
      <c r="BD84" s="488"/>
      <c r="BE84" s="486"/>
      <c r="BF84" s="578"/>
      <c r="BG84" s="579"/>
      <c r="BH84" s="579"/>
      <c r="BI84" s="579"/>
      <c r="BJ84" s="579"/>
      <c r="BK84" s="579"/>
      <c r="BL84" s="580"/>
      <c r="BM84" s="578"/>
      <c r="BN84" s="579"/>
      <c r="BO84" s="579"/>
      <c r="BP84" s="579"/>
      <c r="BQ84" s="579"/>
      <c r="BR84" s="579"/>
      <c r="BS84" s="580"/>
    </row>
    <row r="85" spans="1:71" s="497" customFormat="1" ht="16.5" customHeight="1">
      <c r="A85" s="448" t="s">
        <v>605</v>
      </c>
      <c r="B85" s="462" t="s">
        <v>606</v>
      </c>
      <c r="C85" s="581"/>
      <c r="D85" s="582"/>
      <c r="E85" s="583">
        <v>6</v>
      </c>
      <c r="F85" s="584"/>
      <c r="G85" s="583"/>
      <c r="H85" s="585"/>
      <c r="I85" s="381">
        <f t="shared" si="41"/>
        <v>110</v>
      </c>
      <c r="J85" s="381">
        <f t="shared" si="41"/>
        <v>46</v>
      </c>
      <c r="K85" s="381">
        <f t="shared" si="41"/>
        <v>64</v>
      </c>
      <c r="L85" s="381">
        <f t="shared" si="41"/>
        <v>42</v>
      </c>
      <c r="M85" s="381">
        <f t="shared" si="41"/>
        <v>22</v>
      </c>
      <c r="N85" s="381">
        <f t="shared" si="41"/>
        <v>0</v>
      </c>
      <c r="O85" s="484">
        <f t="shared" si="41"/>
        <v>0</v>
      </c>
      <c r="P85" s="665"/>
      <c r="Q85" s="666"/>
      <c r="R85" s="666"/>
      <c r="S85" s="666"/>
      <c r="T85" s="666"/>
      <c r="U85" s="666"/>
      <c r="V85" s="667"/>
      <c r="W85" s="665"/>
      <c r="X85" s="666"/>
      <c r="Y85" s="666"/>
      <c r="Z85" s="666"/>
      <c r="AA85" s="666"/>
      <c r="AB85" s="666"/>
      <c r="AC85" s="667"/>
      <c r="AD85" s="586"/>
      <c r="AE85" s="587"/>
      <c r="AF85" s="587"/>
      <c r="AG85" s="587"/>
      <c r="AH85" s="587"/>
      <c r="AI85" s="587"/>
      <c r="AJ85" s="588"/>
      <c r="AK85" s="586"/>
      <c r="AL85" s="587"/>
      <c r="AM85" s="587"/>
      <c r="AN85" s="587"/>
      <c r="AO85" s="587"/>
      <c r="AP85" s="587"/>
      <c r="AQ85" s="588"/>
      <c r="AR85" s="487"/>
      <c r="AS85" s="488"/>
      <c r="AT85" s="488"/>
      <c r="AU85" s="488"/>
      <c r="AV85" s="488"/>
      <c r="AW85" s="488"/>
      <c r="AX85" s="486"/>
      <c r="AY85" s="487">
        <f>AZ85+BA85</f>
        <v>110</v>
      </c>
      <c r="AZ85" s="488">
        <v>46</v>
      </c>
      <c r="BA85" s="488">
        <v>64</v>
      </c>
      <c r="BB85" s="488">
        <v>42</v>
      </c>
      <c r="BC85" s="488">
        <v>22</v>
      </c>
      <c r="BD85" s="488"/>
      <c r="BE85" s="486"/>
      <c r="BF85" s="586"/>
      <c r="BG85" s="587"/>
      <c r="BH85" s="587"/>
      <c r="BI85" s="587"/>
      <c r="BJ85" s="587"/>
      <c r="BK85" s="587"/>
      <c r="BL85" s="588"/>
      <c r="BM85" s="586"/>
      <c r="BN85" s="587"/>
      <c r="BO85" s="587"/>
      <c r="BP85" s="587"/>
      <c r="BQ85" s="587"/>
      <c r="BR85" s="587"/>
      <c r="BS85" s="588"/>
    </row>
    <row r="86" spans="1:71" s="543" customFormat="1" ht="96" customHeight="1">
      <c r="A86" s="455" t="s">
        <v>517</v>
      </c>
      <c r="B86" s="452" t="s">
        <v>518</v>
      </c>
      <c r="C86" s="548"/>
      <c r="D86" s="549">
        <v>3</v>
      </c>
      <c r="E86" s="550">
        <v>1</v>
      </c>
      <c r="F86" s="589"/>
      <c r="G86" s="550"/>
      <c r="H86" s="551"/>
      <c r="I86" s="571">
        <f>I87</f>
        <v>218</v>
      </c>
      <c r="J86" s="571">
        <f aca="true" t="shared" si="42" ref="J86:BR86">J87</f>
        <v>67</v>
      </c>
      <c r="K86" s="571">
        <f t="shared" si="42"/>
        <v>153</v>
      </c>
      <c r="L86" s="571">
        <f t="shared" si="42"/>
        <v>53</v>
      </c>
      <c r="M86" s="571">
        <f t="shared" si="42"/>
        <v>100</v>
      </c>
      <c r="N86" s="571">
        <f t="shared" si="42"/>
        <v>0</v>
      </c>
      <c r="O86" s="542">
        <f t="shared" si="42"/>
        <v>0</v>
      </c>
      <c r="P86" s="640">
        <f t="shared" si="42"/>
        <v>0</v>
      </c>
      <c r="Q86" s="640">
        <f t="shared" si="42"/>
        <v>0</v>
      </c>
      <c r="R86" s="640">
        <f t="shared" si="42"/>
        <v>0</v>
      </c>
      <c r="S86" s="640">
        <f t="shared" si="42"/>
        <v>0</v>
      </c>
      <c r="T86" s="640">
        <f t="shared" si="42"/>
        <v>0</v>
      </c>
      <c r="U86" s="640">
        <f t="shared" si="42"/>
        <v>0</v>
      </c>
      <c r="V86" s="661">
        <f t="shared" si="42"/>
        <v>0</v>
      </c>
      <c r="W86" s="640">
        <f t="shared" si="42"/>
        <v>0</v>
      </c>
      <c r="X86" s="640">
        <f t="shared" si="42"/>
        <v>0</v>
      </c>
      <c r="Y86" s="640">
        <f t="shared" si="42"/>
        <v>0</v>
      </c>
      <c r="Z86" s="640">
        <f t="shared" si="42"/>
        <v>0</v>
      </c>
      <c r="AA86" s="640">
        <f t="shared" si="42"/>
        <v>0</v>
      </c>
      <c r="AB86" s="640">
        <f t="shared" si="42"/>
        <v>0</v>
      </c>
      <c r="AC86" s="661">
        <f t="shared" si="42"/>
        <v>0</v>
      </c>
      <c r="AD86" s="571">
        <f t="shared" si="42"/>
        <v>0</v>
      </c>
      <c r="AE86" s="571">
        <f t="shared" si="42"/>
        <v>0</v>
      </c>
      <c r="AF86" s="571">
        <f t="shared" si="42"/>
        <v>0</v>
      </c>
      <c r="AG86" s="571">
        <f t="shared" si="42"/>
        <v>0</v>
      </c>
      <c r="AH86" s="571">
        <f t="shared" si="42"/>
        <v>0</v>
      </c>
      <c r="AI86" s="571">
        <f t="shared" si="42"/>
        <v>0</v>
      </c>
      <c r="AJ86" s="442">
        <f t="shared" si="42"/>
        <v>0</v>
      </c>
      <c r="AK86" s="571">
        <f t="shared" si="42"/>
        <v>0</v>
      </c>
      <c r="AL86" s="571">
        <f t="shared" si="42"/>
        <v>0</v>
      </c>
      <c r="AM86" s="571">
        <f t="shared" si="42"/>
        <v>0</v>
      </c>
      <c r="AN86" s="571">
        <f t="shared" si="42"/>
        <v>0</v>
      </c>
      <c r="AO86" s="571">
        <f t="shared" si="42"/>
        <v>0</v>
      </c>
      <c r="AP86" s="571">
        <f t="shared" si="42"/>
        <v>0</v>
      </c>
      <c r="AQ86" s="442">
        <f t="shared" si="42"/>
        <v>0</v>
      </c>
      <c r="AR86" s="571">
        <f t="shared" si="42"/>
        <v>140</v>
      </c>
      <c r="AS86" s="571">
        <f t="shared" si="42"/>
        <v>43</v>
      </c>
      <c r="AT86" s="571">
        <f t="shared" si="42"/>
        <v>97</v>
      </c>
      <c r="AU86" s="571">
        <f t="shared" si="42"/>
        <v>33</v>
      </c>
      <c r="AV86" s="571">
        <f t="shared" si="42"/>
        <v>64</v>
      </c>
      <c r="AW86" s="571">
        <f t="shared" si="42"/>
        <v>0</v>
      </c>
      <c r="AX86" s="442">
        <f t="shared" si="42"/>
        <v>0</v>
      </c>
      <c r="AY86" s="571">
        <f t="shared" si="42"/>
        <v>80</v>
      </c>
      <c r="AZ86" s="571">
        <f t="shared" si="42"/>
        <v>24</v>
      </c>
      <c r="BA86" s="571">
        <f t="shared" si="42"/>
        <v>56</v>
      </c>
      <c r="BB86" s="571">
        <f t="shared" si="42"/>
        <v>20</v>
      </c>
      <c r="BC86" s="571">
        <f t="shared" si="42"/>
        <v>36</v>
      </c>
      <c r="BD86" s="571">
        <f t="shared" si="42"/>
        <v>0</v>
      </c>
      <c r="BE86" s="442">
        <f t="shared" si="42"/>
        <v>0</v>
      </c>
      <c r="BF86" s="571">
        <f t="shared" si="42"/>
        <v>0</v>
      </c>
      <c r="BG86" s="571">
        <f t="shared" si="42"/>
        <v>0</v>
      </c>
      <c r="BH86" s="571">
        <f t="shared" si="42"/>
        <v>0</v>
      </c>
      <c r="BI86" s="571">
        <f t="shared" si="42"/>
        <v>0</v>
      </c>
      <c r="BJ86" s="571">
        <f t="shared" si="42"/>
        <v>0</v>
      </c>
      <c r="BK86" s="571">
        <f t="shared" si="42"/>
        <v>0</v>
      </c>
      <c r="BL86" s="442">
        <f t="shared" si="42"/>
        <v>0</v>
      </c>
      <c r="BM86" s="571">
        <f t="shared" si="42"/>
        <v>0</v>
      </c>
      <c r="BN86" s="571">
        <f t="shared" si="42"/>
        <v>0</v>
      </c>
      <c r="BO86" s="571">
        <f t="shared" si="42"/>
        <v>0</v>
      </c>
      <c r="BP86" s="571">
        <f t="shared" si="42"/>
        <v>0</v>
      </c>
      <c r="BQ86" s="571">
        <f t="shared" si="42"/>
        <v>0</v>
      </c>
      <c r="BR86" s="571">
        <f t="shared" si="42"/>
        <v>0</v>
      </c>
      <c r="BS86" s="442">
        <f>BS87</f>
        <v>0</v>
      </c>
    </row>
    <row r="87" spans="1:71" s="565" customFormat="1" ht="26.25" customHeight="1">
      <c r="A87" s="463" t="s">
        <v>607</v>
      </c>
      <c r="B87" s="459" t="s">
        <v>608</v>
      </c>
      <c r="C87" s="561"/>
      <c r="D87" s="562">
        <v>5</v>
      </c>
      <c r="E87" s="563">
        <v>6</v>
      </c>
      <c r="F87" s="573"/>
      <c r="G87" s="563"/>
      <c r="H87" s="574"/>
      <c r="I87" s="381">
        <v>218</v>
      </c>
      <c r="J87" s="381">
        <f aca="true" t="shared" si="43" ref="J87:O87">Q87+X87+AE87+AL87+AS87+AZ87+BG87+BN87</f>
        <v>67</v>
      </c>
      <c r="K87" s="381">
        <f t="shared" si="43"/>
        <v>153</v>
      </c>
      <c r="L87" s="381">
        <f t="shared" si="43"/>
        <v>53</v>
      </c>
      <c r="M87" s="381">
        <f t="shared" si="43"/>
        <v>100</v>
      </c>
      <c r="N87" s="381">
        <f t="shared" si="43"/>
        <v>0</v>
      </c>
      <c r="O87" s="484">
        <f t="shared" si="43"/>
        <v>0</v>
      </c>
      <c r="P87" s="643"/>
      <c r="Q87" s="644"/>
      <c r="R87" s="644"/>
      <c r="S87" s="644"/>
      <c r="T87" s="644"/>
      <c r="U87" s="644"/>
      <c r="V87" s="645"/>
      <c r="W87" s="643"/>
      <c r="X87" s="644"/>
      <c r="Y87" s="644"/>
      <c r="Z87" s="644"/>
      <c r="AA87" s="644"/>
      <c r="AB87" s="644"/>
      <c r="AC87" s="645"/>
      <c r="AD87" s="494"/>
      <c r="AE87" s="493"/>
      <c r="AF87" s="493"/>
      <c r="AG87" s="493"/>
      <c r="AH87" s="493"/>
      <c r="AI87" s="493"/>
      <c r="AJ87" s="492"/>
      <c r="AK87" s="494"/>
      <c r="AL87" s="493"/>
      <c r="AM87" s="493"/>
      <c r="AN87" s="493"/>
      <c r="AO87" s="493"/>
      <c r="AP87" s="493"/>
      <c r="AQ87" s="492"/>
      <c r="AR87" s="487">
        <f>AS87+AT87</f>
        <v>140</v>
      </c>
      <c r="AS87" s="488">
        <v>43</v>
      </c>
      <c r="AT87" s="488">
        <f>SUM(AU87:AX87)</f>
        <v>97</v>
      </c>
      <c r="AU87" s="488">
        <v>33</v>
      </c>
      <c r="AV87" s="488">
        <v>64</v>
      </c>
      <c r="AW87" s="488"/>
      <c r="AX87" s="486"/>
      <c r="AY87" s="487">
        <f>AZ87+BA87</f>
        <v>80</v>
      </c>
      <c r="AZ87" s="488">
        <v>24</v>
      </c>
      <c r="BA87" s="488">
        <f>SUM(BB87:BE87)</f>
        <v>56</v>
      </c>
      <c r="BB87" s="488">
        <v>20</v>
      </c>
      <c r="BC87" s="488">
        <v>36</v>
      </c>
      <c r="BD87" s="488"/>
      <c r="BE87" s="486"/>
      <c r="BF87" s="487"/>
      <c r="BG87" s="493"/>
      <c r="BH87" s="488"/>
      <c r="BI87" s="493"/>
      <c r="BJ87" s="493"/>
      <c r="BK87" s="493"/>
      <c r="BL87" s="492"/>
      <c r="BM87" s="494"/>
      <c r="BN87" s="493"/>
      <c r="BO87" s="493"/>
      <c r="BP87" s="493"/>
      <c r="BQ87" s="493"/>
      <c r="BR87" s="493"/>
      <c r="BS87" s="492"/>
    </row>
    <row r="88" spans="1:71" s="299" customFormat="1" ht="18" customHeight="1">
      <c r="A88" s="448" t="s">
        <v>519</v>
      </c>
      <c r="B88" s="464" t="s">
        <v>521</v>
      </c>
      <c r="C88" s="544"/>
      <c r="D88" s="545">
        <v>4</v>
      </c>
      <c r="E88" s="546" t="s">
        <v>617</v>
      </c>
      <c r="F88" s="572"/>
      <c r="G88" s="546"/>
      <c r="H88" s="552"/>
      <c r="I88" s="489"/>
      <c r="J88" s="490"/>
      <c r="K88" s="490"/>
      <c r="L88" s="490"/>
      <c r="M88" s="490"/>
      <c r="N88" s="490"/>
      <c r="O88" s="558"/>
      <c r="P88" s="643"/>
      <c r="Q88" s="644"/>
      <c r="R88" s="644"/>
      <c r="S88" s="644"/>
      <c r="T88" s="644"/>
      <c r="U88" s="644"/>
      <c r="V88" s="645"/>
      <c r="W88" s="643"/>
      <c r="X88" s="644"/>
      <c r="Y88" s="644"/>
      <c r="Z88" s="644"/>
      <c r="AA88" s="644"/>
      <c r="AB88" s="644"/>
      <c r="AC88" s="645"/>
      <c r="AD88" s="489"/>
      <c r="AE88" s="490"/>
      <c r="AF88" s="490"/>
      <c r="AG88" s="490"/>
      <c r="AH88" s="490"/>
      <c r="AI88" s="490"/>
      <c r="AJ88" s="491"/>
      <c r="AK88" s="489"/>
      <c r="AL88" s="490"/>
      <c r="AM88" s="490"/>
      <c r="AN88" s="490"/>
      <c r="AO88" s="680">
        <v>36</v>
      </c>
      <c r="AP88" s="490"/>
      <c r="AQ88" s="491"/>
      <c r="AR88" s="489"/>
      <c r="AS88" s="490"/>
      <c r="AT88" s="490"/>
      <c r="AU88" s="490"/>
      <c r="AV88" s="490"/>
      <c r="AW88" s="490"/>
      <c r="AX88" s="491"/>
      <c r="AY88" s="489"/>
      <c r="AZ88" s="490"/>
      <c r="BA88" s="490"/>
      <c r="BB88" s="490"/>
      <c r="BC88" s="490"/>
      <c r="BD88" s="490"/>
      <c r="BE88" s="491"/>
      <c r="BF88" s="489"/>
      <c r="BG88" s="490"/>
      <c r="BH88" s="490"/>
      <c r="BI88" s="490"/>
      <c r="BJ88" s="490"/>
      <c r="BK88" s="490"/>
      <c r="BL88" s="491"/>
      <c r="BM88" s="489"/>
      <c r="BN88" s="490"/>
      <c r="BO88" s="490"/>
      <c r="BP88" s="490"/>
      <c r="BQ88" s="490"/>
      <c r="BR88" s="490"/>
      <c r="BS88" s="491"/>
    </row>
    <row r="89" spans="1:71" s="299" customFormat="1" ht="16.5" thickBot="1">
      <c r="A89" s="465" t="s">
        <v>619</v>
      </c>
      <c r="B89" s="449" t="s">
        <v>620</v>
      </c>
      <c r="C89" s="553"/>
      <c r="D89" s="554">
        <v>6</v>
      </c>
      <c r="E89" s="555" t="s">
        <v>617</v>
      </c>
      <c r="F89" s="590"/>
      <c r="G89" s="555"/>
      <c r="H89" s="556"/>
      <c r="I89" s="489"/>
      <c r="J89" s="490"/>
      <c r="K89" s="490"/>
      <c r="L89" s="490"/>
      <c r="M89" s="490"/>
      <c r="N89" s="490"/>
      <c r="O89" s="558"/>
      <c r="P89" s="643"/>
      <c r="Q89" s="644"/>
      <c r="R89" s="644"/>
      <c r="S89" s="644"/>
      <c r="T89" s="644"/>
      <c r="U89" s="644"/>
      <c r="V89" s="645"/>
      <c r="W89" s="643"/>
      <c r="X89" s="644"/>
      <c r="Y89" s="644"/>
      <c r="Z89" s="644"/>
      <c r="AA89" s="644"/>
      <c r="AB89" s="644"/>
      <c r="AC89" s="645"/>
      <c r="AD89" s="489"/>
      <c r="AE89" s="490"/>
      <c r="AF89" s="490"/>
      <c r="AG89" s="490"/>
      <c r="AH89" s="490"/>
      <c r="AI89" s="490"/>
      <c r="AJ89" s="491"/>
      <c r="AK89" s="489"/>
      <c r="AL89" s="490"/>
      <c r="AM89" s="490"/>
      <c r="AN89" s="490"/>
      <c r="AO89" s="490"/>
      <c r="AP89" s="490"/>
      <c r="AQ89" s="491"/>
      <c r="AR89" s="489"/>
      <c r="AS89" s="490"/>
      <c r="AT89" s="490"/>
      <c r="AU89" s="490"/>
      <c r="AV89" s="490"/>
      <c r="AW89" s="490"/>
      <c r="AX89" s="491"/>
      <c r="AY89" s="489"/>
      <c r="AZ89" s="490"/>
      <c r="BA89" s="490"/>
      <c r="BB89" s="490"/>
      <c r="BC89" s="680">
        <v>72</v>
      </c>
      <c r="BD89" s="490"/>
      <c r="BE89" s="491"/>
      <c r="BF89" s="489"/>
      <c r="BG89" s="490"/>
      <c r="BH89" s="490"/>
      <c r="BI89" s="490"/>
      <c r="BJ89" s="490"/>
      <c r="BK89" s="490"/>
      <c r="BL89" s="491"/>
      <c r="BM89" s="489"/>
      <c r="BN89" s="490"/>
      <c r="BO89" s="490"/>
      <c r="BP89" s="490"/>
      <c r="BQ89" s="490"/>
      <c r="BR89" s="490"/>
      <c r="BS89" s="491"/>
    </row>
    <row r="90" spans="1:76" s="376" customFormat="1" ht="48.75" customHeight="1" thickBot="1">
      <c r="A90" s="431" t="s">
        <v>368</v>
      </c>
      <c r="B90" s="450" t="s">
        <v>370</v>
      </c>
      <c r="C90" s="679" t="s">
        <v>618</v>
      </c>
      <c r="D90" s="375">
        <v>2</v>
      </c>
      <c r="E90" s="374">
        <v>1</v>
      </c>
      <c r="F90" s="416"/>
      <c r="G90" s="374"/>
      <c r="H90" s="591"/>
      <c r="I90" s="508">
        <f>I91</f>
        <v>78</v>
      </c>
      <c r="J90" s="508">
        <f aca="true" t="shared" si="44" ref="J90:BS91">J91</f>
        <v>26</v>
      </c>
      <c r="K90" s="508">
        <f t="shared" si="44"/>
        <v>52</v>
      </c>
      <c r="L90" s="508">
        <f t="shared" si="44"/>
        <v>40</v>
      </c>
      <c r="M90" s="508">
        <f t="shared" si="44"/>
        <v>12</v>
      </c>
      <c r="N90" s="508">
        <f t="shared" si="44"/>
        <v>0</v>
      </c>
      <c r="O90" s="474">
        <f t="shared" si="44"/>
        <v>0</v>
      </c>
      <c r="P90" s="649">
        <f t="shared" si="44"/>
        <v>0</v>
      </c>
      <c r="Q90" s="649">
        <f t="shared" si="44"/>
        <v>0</v>
      </c>
      <c r="R90" s="649">
        <f t="shared" si="44"/>
        <v>0</v>
      </c>
      <c r="S90" s="649">
        <f t="shared" si="44"/>
        <v>0</v>
      </c>
      <c r="T90" s="649">
        <f t="shared" si="44"/>
        <v>0</v>
      </c>
      <c r="U90" s="649">
        <f t="shared" si="44"/>
        <v>0</v>
      </c>
      <c r="V90" s="650">
        <f t="shared" si="44"/>
        <v>0</v>
      </c>
      <c r="W90" s="649">
        <f t="shared" si="44"/>
        <v>0</v>
      </c>
      <c r="X90" s="649">
        <f t="shared" si="44"/>
        <v>0</v>
      </c>
      <c r="Y90" s="649">
        <f t="shared" si="44"/>
        <v>0</v>
      </c>
      <c r="Z90" s="649">
        <f t="shared" si="44"/>
        <v>0</v>
      </c>
      <c r="AA90" s="649">
        <f t="shared" si="44"/>
        <v>0</v>
      </c>
      <c r="AB90" s="649">
        <f t="shared" si="44"/>
        <v>0</v>
      </c>
      <c r="AC90" s="650">
        <f t="shared" si="44"/>
        <v>0</v>
      </c>
      <c r="AD90" s="508">
        <f t="shared" si="44"/>
        <v>0</v>
      </c>
      <c r="AE90" s="508">
        <f t="shared" si="44"/>
        <v>0</v>
      </c>
      <c r="AF90" s="508">
        <f t="shared" si="44"/>
        <v>0</v>
      </c>
      <c r="AG90" s="508">
        <f t="shared" si="44"/>
        <v>0</v>
      </c>
      <c r="AH90" s="508">
        <f t="shared" si="44"/>
        <v>0</v>
      </c>
      <c r="AI90" s="508">
        <f t="shared" si="44"/>
        <v>0</v>
      </c>
      <c r="AJ90" s="431">
        <f t="shared" si="44"/>
        <v>0</v>
      </c>
      <c r="AK90" s="508">
        <f t="shared" si="44"/>
        <v>0</v>
      </c>
      <c r="AL90" s="508">
        <f t="shared" si="44"/>
        <v>0</v>
      </c>
      <c r="AM90" s="508">
        <f t="shared" si="44"/>
        <v>0</v>
      </c>
      <c r="AN90" s="508">
        <f t="shared" si="44"/>
        <v>0</v>
      </c>
      <c r="AO90" s="508">
        <f t="shared" si="44"/>
        <v>0</v>
      </c>
      <c r="AP90" s="508">
        <f t="shared" si="44"/>
        <v>0</v>
      </c>
      <c r="AQ90" s="431">
        <f t="shared" si="44"/>
        <v>0</v>
      </c>
      <c r="AR90" s="508">
        <f t="shared" si="44"/>
        <v>0</v>
      </c>
      <c r="AS90" s="508">
        <f t="shared" si="44"/>
        <v>0</v>
      </c>
      <c r="AT90" s="508">
        <f t="shared" si="44"/>
        <v>0</v>
      </c>
      <c r="AU90" s="508">
        <f t="shared" si="44"/>
        <v>0</v>
      </c>
      <c r="AV90" s="508">
        <f t="shared" si="44"/>
        <v>0</v>
      </c>
      <c r="AW90" s="508">
        <f t="shared" si="44"/>
        <v>0</v>
      </c>
      <c r="AX90" s="431">
        <f t="shared" si="44"/>
        <v>0</v>
      </c>
      <c r="AY90" s="508">
        <f t="shared" si="44"/>
        <v>0</v>
      </c>
      <c r="AZ90" s="508">
        <f t="shared" si="44"/>
        <v>0</v>
      </c>
      <c r="BA90" s="508">
        <f t="shared" si="44"/>
        <v>0</v>
      </c>
      <c r="BB90" s="508">
        <f t="shared" si="44"/>
        <v>0</v>
      </c>
      <c r="BC90" s="508">
        <f t="shared" si="44"/>
        <v>0</v>
      </c>
      <c r="BD90" s="508">
        <f t="shared" si="44"/>
        <v>0</v>
      </c>
      <c r="BE90" s="431">
        <f t="shared" si="44"/>
        <v>0</v>
      </c>
      <c r="BF90" s="508">
        <f t="shared" si="44"/>
        <v>78</v>
      </c>
      <c r="BG90" s="508">
        <f t="shared" si="44"/>
        <v>26</v>
      </c>
      <c r="BH90" s="508">
        <f t="shared" si="44"/>
        <v>52</v>
      </c>
      <c r="BI90" s="508">
        <f t="shared" si="44"/>
        <v>40</v>
      </c>
      <c r="BJ90" s="508">
        <f t="shared" si="44"/>
        <v>12</v>
      </c>
      <c r="BK90" s="508">
        <f t="shared" si="44"/>
        <v>0</v>
      </c>
      <c r="BL90" s="431">
        <f t="shared" si="44"/>
        <v>0</v>
      </c>
      <c r="BM90" s="508">
        <f t="shared" si="44"/>
        <v>0</v>
      </c>
      <c r="BN90" s="508">
        <f t="shared" si="44"/>
        <v>0</v>
      </c>
      <c r="BO90" s="508">
        <f t="shared" si="44"/>
        <v>0</v>
      </c>
      <c r="BP90" s="508">
        <f t="shared" si="44"/>
        <v>0</v>
      </c>
      <c r="BQ90" s="508">
        <f t="shared" si="44"/>
        <v>0</v>
      </c>
      <c r="BR90" s="508">
        <f t="shared" si="44"/>
        <v>0</v>
      </c>
      <c r="BS90" s="431">
        <f t="shared" si="44"/>
        <v>0</v>
      </c>
      <c r="BT90" s="376">
        <f>AK90</f>
        <v>0</v>
      </c>
      <c r="BU90" s="376">
        <f>AL90</f>
        <v>0</v>
      </c>
      <c r="BV90" s="376">
        <f>AM90</f>
        <v>0</v>
      </c>
      <c r="BW90" s="376">
        <f>AN90</f>
        <v>0</v>
      </c>
      <c r="BX90" s="376">
        <f>AO90</f>
        <v>0</v>
      </c>
    </row>
    <row r="91" spans="1:71" s="543" customFormat="1" ht="66.75" customHeight="1">
      <c r="A91" s="451" t="s">
        <v>369</v>
      </c>
      <c r="B91" s="452" t="s">
        <v>520</v>
      </c>
      <c r="C91" s="538"/>
      <c r="D91" s="539"/>
      <c r="E91" s="540">
        <v>7</v>
      </c>
      <c r="F91" s="570"/>
      <c r="G91" s="540"/>
      <c r="H91" s="541"/>
      <c r="I91" s="592">
        <f>I92</f>
        <v>78</v>
      </c>
      <c r="J91" s="592">
        <f t="shared" si="44"/>
        <v>26</v>
      </c>
      <c r="K91" s="592">
        <f t="shared" si="44"/>
        <v>52</v>
      </c>
      <c r="L91" s="592">
        <f t="shared" si="44"/>
        <v>40</v>
      </c>
      <c r="M91" s="592">
        <f t="shared" si="44"/>
        <v>12</v>
      </c>
      <c r="N91" s="592">
        <f t="shared" si="44"/>
        <v>0</v>
      </c>
      <c r="O91" s="593">
        <f t="shared" si="44"/>
        <v>0</v>
      </c>
      <c r="P91" s="668">
        <f t="shared" si="44"/>
        <v>0</v>
      </c>
      <c r="Q91" s="668">
        <f t="shared" si="44"/>
        <v>0</v>
      </c>
      <c r="R91" s="668">
        <f t="shared" si="44"/>
        <v>0</v>
      </c>
      <c r="S91" s="668">
        <f t="shared" si="44"/>
        <v>0</v>
      </c>
      <c r="T91" s="668">
        <f t="shared" si="44"/>
        <v>0</v>
      </c>
      <c r="U91" s="668">
        <f t="shared" si="44"/>
        <v>0</v>
      </c>
      <c r="V91" s="669">
        <f t="shared" si="44"/>
        <v>0</v>
      </c>
      <c r="W91" s="668">
        <f t="shared" si="44"/>
        <v>0</v>
      </c>
      <c r="X91" s="668">
        <f t="shared" si="44"/>
        <v>0</v>
      </c>
      <c r="Y91" s="668">
        <f t="shared" si="44"/>
        <v>0</v>
      </c>
      <c r="Z91" s="668">
        <f t="shared" si="44"/>
        <v>0</v>
      </c>
      <c r="AA91" s="668">
        <f t="shared" si="44"/>
        <v>0</v>
      </c>
      <c r="AB91" s="668">
        <f t="shared" si="44"/>
        <v>0</v>
      </c>
      <c r="AC91" s="669">
        <f t="shared" si="44"/>
        <v>0</v>
      </c>
      <c r="AD91" s="592">
        <f t="shared" si="44"/>
        <v>0</v>
      </c>
      <c r="AE91" s="592">
        <f t="shared" si="44"/>
        <v>0</v>
      </c>
      <c r="AF91" s="592">
        <f t="shared" si="44"/>
        <v>0</v>
      </c>
      <c r="AG91" s="592">
        <f t="shared" si="44"/>
        <v>0</v>
      </c>
      <c r="AH91" s="592">
        <f t="shared" si="44"/>
        <v>0</v>
      </c>
      <c r="AI91" s="592">
        <f t="shared" si="44"/>
        <v>0</v>
      </c>
      <c r="AJ91" s="594">
        <f t="shared" si="44"/>
        <v>0</v>
      </c>
      <c r="AK91" s="592">
        <f t="shared" si="44"/>
        <v>0</v>
      </c>
      <c r="AL91" s="592">
        <f t="shared" si="44"/>
        <v>0</v>
      </c>
      <c r="AM91" s="592">
        <f t="shared" si="44"/>
        <v>0</v>
      </c>
      <c r="AN91" s="592">
        <f t="shared" si="44"/>
        <v>0</v>
      </c>
      <c r="AO91" s="592">
        <f t="shared" si="44"/>
        <v>0</v>
      </c>
      <c r="AP91" s="592">
        <f t="shared" si="44"/>
        <v>0</v>
      </c>
      <c r="AQ91" s="594">
        <f t="shared" si="44"/>
        <v>0</v>
      </c>
      <c r="AR91" s="592">
        <f t="shared" si="44"/>
        <v>0</v>
      </c>
      <c r="AS91" s="592">
        <f t="shared" si="44"/>
        <v>0</v>
      </c>
      <c r="AT91" s="592">
        <f t="shared" si="44"/>
        <v>0</v>
      </c>
      <c r="AU91" s="592">
        <f t="shared" si="44"/>
        <v>0</v>
      </c>
      <c r="AV91" s="592">
        <f t="shared" si="44"/>
        <v>0</v>
      </c>
      <c r="AW91" s="592">
        <f t="shared" si="44"/>
        <v>0</v>
      </c>
      <c r="AX91" s="594">
        <f t="shared" si="44"/>
        <v>0</v>
      </c>
      <c r="AY91" s="592">
        <f t="shared" si="44"/>
        <v>0</v>
      </c>
      <c r="AZ91" s="592">
        <f t="shared" si="44"/>
        <v>0</v>
      </c>
      <c r="BA91" s="592">
        <f t="shared" si="44"/>
        <v>0</v>
      </c>
      <c r="BB91" s="592">
        <f t="shared" si="44"/>
        <v>0</v>
      </c>
      <c r="BC91" s="592">
        <f t="shared" si="44"/>
        <v>0</v>
      </c>
      <c r="BD91" s="592">
        <f t="shared" si="44"/>
        <v>0</v>
      </c>
      <c r="BE91" s="594">
        <f t="shared" si="44"/>
        <v>0</v>
      </c>
      <c r="BF91" s="592">
        <f t="shared" si="44"/>
        <v>78</v>
      </c>
      <c r="BG91" s="592">
        <f t="shared" si="44"/>
        <v>26</v>
      </c>
      <c r="BH91" s="592">
        <f t="shared" si="44"/>
        <v>52</v>
      </c>
      <c r="BI91" s="592">
        <f t="shared" si="44"/>
        <v>40</v>
      </c>
      <c r="BJ91" s="592">
        <f t="shared" si="44"/>
        <v>12</v>
      </c>
      <c r="BK91" s="592">
        <f t="shared" si="44"/>
        <v>0</v>
      </c>
      <c r="BL91" s="594">
        <f t="shared" si="44"/>
        <v>0</v>
      </c>
      <c r="BM91" s="592">
        <f t="shared" si="44"/>
        <v>0</v>
      </c>
      <c r="BN91" s="592">
        <f t="shared" si="44"/>
        <v>0</v>
      </c>
      <c r="BO91" s="592">
        <f t="shared" si="44"/>
        <v>0</v>
      </c>
      <c r="BP91" s="592">
        <f t="shared" si="44"/>
        <v>0</v>
      </c>
      <c r="BQ91" s="592">
        <f t="shared" si="44"/>
        <v>0</v>
      </c>
      <c r="BR91" s="592">
        <f t="shared" si="44"/>
        <v>0</v>
      </c>
      <c r="BS91" s="594">
        <f t="shared" si="44"/>
        <v>0</v>
      </c>
    </row>
    <row r="92" spans="1:71" s="497" customFormat="1" ht="33" customHeight="1">
      <c r="A92" s="466" t="s">
        <v>609</v>
      </c>
      <c r="B92" s="449" t="s">
        <v>610</v>
      </c>
      <c r="C92" s="544"/>
      <c r="D92" s="545"/>
      <c r="E92" s="546">
        <v>7</v>
      </c>
      <c r="F92" s="572"/>
      <c r="G92" s="546"/>
      <c r="H92" s="547"/>
      <c r="I92" s="381">
        <f aca="true" t="shared" si="45" ref="I92:O92">P92+W92+AD92+AK92+AR92+AY92+BF92+BM92</f>
        <v>78</v>
      </c>
      <c r="J92" s="381">
        <f t="shared" si="45"/>
        <v>26</v>
      </c>
      <c r="K92" s="381">
        <f t="shared" si="45"/>
        <v>52</v>
      </c>
      <c r="L92" s="381">
        <f t="shared" si="45"/>
        <v>40</v>
      </c>
      <c r="M92" s="381">
        <f t="shared" si="45"/>
        <v>12</v>
      </c>
      <c r="N92" s="381">
        <f t="shared" si="45"/>
        <v>0</v>
      </c>
      <c r="O92" s="484">
        <f t="shared" si="45"/>
        <v>0</v>
      </c>
      <c r="P92" s="640"/>
      <c r="Q92" s="641"/>
      <c r="R92" s="641"/>
      <c r="S92" s="641"/>
      <c r="T92" s="641"/>
      <c r="U92" s="641"/>
      <c r="V92" s="642"/>
      <c r="W92" s="640"/>
      <c r="X92" s="641"/>
      <c r="Y92" s="641"/>
      <c r="Z92" s="641"/>
      <c r="AA92" s="641"/>
      <c r="AB92" s="641"/>
      <c r="AC92" s="642"/>
      <c r="AD92" s="482"/>
      <c r="AE92" s="483"/>
      <c r="AF92" s="483"/>
      <c r="AG92" s="483"/>
      <c r="AH92" s="483"/>
      <c r="AI92" s="483"/>
      <c r="AJ92" s="485"/>
      <c r="AK92" s="482"/>
      <c r="AL92" s="483"/>
      <c r="AM92" s="483"/>
      <c r="AN92" s="483"/>
      <c r="AO92" s="595"/>
      <c r="AP92" s="483"/>
      <c r="AQ92" s="485"/>
      <c r="AR92" s="482"/>
      <c r="AS92" s="483"/>
      <c r="AT92" s="483"/>
      <c r="AU92" s="483"/>
      <c r="AV92" s="483"/>
      <c r="AW92" s="483"/>
      <c r="AX92" s="485"/>
      <c r="AY92" s="482"/>
      <c r="AZ92" s="483"/>
      <c r="BA92" s="483"/>
      <c r="BB92" s="483"/>
      <c r="BC92" s="483"/>
      <c r="BD92" s="483"/>
      <c r="BE92" s="485"/>
      <c r="BF92" s="482">
        <v>78</v>
      </c>
      <c r="BG92" s="483">
        <v>26</v>
      </c>
      <c r="BH92" s="483">
        <v>52</v>
      </c>
      <c r="BI92" s="483">
        <v>40</v>
      </c>
      <c r="BJ92" s="483">
        <v>12</v>
      </c>
      <c r="BK92" s="483"/>
      <c r="BL92" s="485"/>
      <c r="BM92" s="482"/>
      <c r="BN92" s="483"/>
      <c r="BO92" s="483"/>
      <c r="BP92" s="483"/>
      <c r="BQ92" s="483"/>
      <c r="BR92" s="483"/>
      <c r="BS92" s="485"/>
    </row>
    <row r="93" spans="1:71" s="299" customFormat="1" ht="65.25" customHeight="1">
      <c r="A93" s="460" t="s">
        <v>614</v>
      </c>
      <c r="B93" s="449" t="s">
        <v>534</v>
      </c>
      <c r="C93" s="520"/>
      <c r="D93" s="596">
        <v>6</v>
      </c>
      <c r="E93" s="369" t="s">
        <v>617</v>
      </c>
      <c r="F93" s="368"/>
      <c r="G93" s="369"/>
      <c r="H93" s="521"/>
      <c r="I93" s="360"/>
      <c r="J93" s="490"/>
      <c r="K93" s="361"/>
      <c r="L93" s="361"/>
      <c r="M93" s="361"/>
      <c r="N93" s="361"/>
      <c r="O93" s="597"/>
      <c r="P93" s="643"/>
      <c r="Q93" s="644"/>
      <c r="R93" s="644"/>
      <c r="S93" s="644"/>
      <c r="T93" s="644"/>
      <c r="U93" s="644"/>
      <c r="V93" s="645"/>
      <c r="W93" s="643"/>
      <c r="X93" s="644"/>
      <c r="Y93" s="644"/>
      <c r="Z93" s="644"/>
      <c r="AA93" s="644"/>
      <c r="AB93" s="644"/>
      <c r="AC93" s="645"/>
      <c r="AD93" s="360"/>
      <c r="AE93" s="361"/>
      <c r="AF93" s="361"/>
      <c r="AG93" s="361"/>
      <c r="AH93" s="361"/>
      <c r="AI93" s="361"/>
      <c r="AJ93" s="362"/>
      <c r="AK93" s="360"/>
      <c r="AL93" s="361"/>
      <c r="AM93" s="361"/>
      <c r="AN93" s="361"/>
      <c r="AO93" s="615"/>
      <c r="AP93" s="493"/>
      <c r="AQ93" s="492"/>
      <c r="AR93" s="494"/>
      <c r="AS93" s="493"/>
      <c r="AT93" s="493"/>
      <c r="AU93" s="493"/>
      <c r="AV93" s="493"/>
      <c r="AW93" s="493"/>
      <c r="AX93" s="492"/>
      <c r="AY93" s="494"/>
      <c r="AZ93" s="493"/>
      <c r="BA93" s="493"/>
      <c r="BB93" s="493"/>
      <c r="BC93" s="680">
        <v>72</v>
      </c>
      <c r="BD93" s="361"/>
      <c r="BE93" s="362"/>
      <c r="BF93" s="360"/>
      <c r="BG93" s="361"/>
      <c r="BH93" s="361"/>
      <c r="BI93" s="361"/>
      <c r="BJ93" s="361"/>
      <c r="BK93" s="361"/>
      <c r="BL93" s="362"/>
      <c r="BM93" s="360"/>
      <c r="BN93" s="361"/>
      <c r="BO93" s="361"/>
      <c r="BP93" s="361"/>
      <c r="BQ93" s="361"/>
      <c r="BR93" s="361"/>
      <c r="BS93" s="362"/>
    </row>
    <row r="94" spans="1:71" s="299" customFormat="1" ht="52.5" customHeight="1" thickBot="1">
      <c r="A94" s="467" t="s">
        <v>611</v>
      </c>
      <c r="B94" s="449" t="s">
        <v>524</v>
      </c>
      <c r="C94" s="520"/>
      <c r="D94" s="596">
        <v>8</v>
      </c>
      <c r="E94" s="369" t="s">
        <v>617</v>
      </c>
      <c r="F94" s="368"/>
      <c r="G94" s="369"/>
      <c r="H94" s="521"/>
      <c r="I94" s="360"/>
      <c r="J94" s="490"/>
      <c r="K94" s="361"/>
      <c r="L94" s="361"/>
      <c r="M94" s="361"/>
      <c r="N94" s="361"/>
      <c r="O94" s="597"/>
      <c r="P94" s="643"/>
      <c r="Q94" s="644"/>
      <c r="R94" s="644"/>
      <c r="S94" s="644"/>
      <c r="T94" s="644"/>
      <c r="U94" s="644"/>
      <c r="V94" s="645"/>
      <c r="W94" s="643"/>
      <c r="X94" s="644"/>
      <c r="Y94" s="644"/>
      <c r="Z94" s="644"/>
      <c r="AA94" s="644"/>
      <c r="AB94" s="644"/>
      <c r="AC94" s="645"/>
      <c r="AD94" s="360"/>
      <c r="AE94" s="361"/>
      <c r="AF94" s="361"/>
      <c r="AG94" s="361"/>
      <c r="AH94" s="361"/>
      <c r="AI94" s="361"/>
      <c r="AJ94" s="362"/>
      <c r="AK94" s="360"/>
      <c r="AL94" s="361"/>
      <c r="AM94" s="361"/>
      <c r="AN94" s="361"/>
      <c r="AO94" s="361"/>
      <c r="AP94" s="493"/>
      <c r="AQ94" s="492"/>
      <c r="AR94" s="494"/>
      <c r="AS94" s="493"/>
      <c r="AT94" s="493"/>
      <c r="AU94" s="493"/>
      <c r="AV94" s="493"/>
      <c r="AW94" s="493"/>
      <c r="AX94" s="492"/>
      <c r="AY94" s="494"/>
      <c r="AZ94" s="493"/>
      <c r="BA94" s="493"/>
      <c r="BB94" s="493"/>
      <c r="BC94" s="493"/>
      <c r="BD94" s="361"/>
      <c r="BE94" s="362"/>
      <c r="BF94" s="360"/>
      <c r="BG94" s="361"/>
      <c r="BH94" s="361"/>
      <c r="BI94" s="361"/>
      <c r="BJ94" s="361"/>
      <c r="BK94" s="361"/>
      <c r="BL94" s="362"/>
      <c r="BM94" s="360"/>
      <c r="BN94" s="361"/>
      <c r="BO94" s="361"/>
      <c r="BP94" s="361"/>
      <c r="BQ94" s="680">
        <v>144</v>
      </c>
      <c r="BR94" s="361"/>
      <c r="BS94" s="362"/>
    </row>
    <row r="95" spans="1:78" s="603" customFormat="1" ht="18.75" customHeight="1" thickBot="1">
      <c r="A95" s="431"/>
      <c r="B95" s="598" t="s">
        <v>288</v>
      </c>
      <c r="C95" s="508">
        <f>C42+C38+C32+C12</f>
        <v>17</v>
      </c>
      <c r="D95" s="599">
        <f>D42+D38+D32+D28+D12</f>
        <v>37</v>
      </c>
      <c r="E95" s="600">
        <f>E42+E38+E32+E12</f>
        <v>37</v>
      </c>
      <c r="F95" s="601"/>
      <c r="G95" s="601" t="e">
        <f>G42+G38+G32+G12</f>
        <v>#VALUE!</v>
      </c>
      <c r="H95" s="507"/>
      <c r="I95" s="508">
        <v>6636</v>
      </c>
      <c r="J95" s="601">
        <f>J42+J38+J32+J12</f>
        <v>2200</v>
      </c>
      <c r="K95" s="601">
        <f>K42+K38+K32+K12</f>
        <v>4440</v>
      </c>
      <c r="L95" s="601">
        <f>L42+L38+L32+L12</f>
        <v>2614</v>
      </c>
      <c r="M95" s="601">
        <f>M42+M38+M32+M12</f>
        <v>1554</v>
      </c>
      <c r="N95" s="601">
        <f>N42+N38+N32+N12</f>
        <v>92</v>
      </c>
      <c r="O95" s="599">
        <f>O42+O38+O32</f>
        <v>180</v>
      </c>
      <c r="P95" s="649">
        <f aca="true" t="shared" si="46" ref="P95:U95">P12</f>
        <v>852</v>
      </c>
      <c r="Q95" s="670">
        <f t="shared" si="46"/>
        <v>284</v>
      </c>
      <c r="R95" s="670">
        <f t="shared" si="46"/>
        <v>568</v>
      </c>
      <c r="S95" s="670">
        <f t="shared" si="46"/>
        <v>414</v>
      </c>
      <c r="T95" s="670">
        <f t="shared" si="46"/>
        <v>128</v>
      </c>
      <c r="U95" s="670">
        <f t="shared" si="46"/>
        <v>26</v>
      </c>
      <c r="V95" s="671"/>
      <c r="W95" s="649">
        <f aca="true" t="shared" si="47" ref="W95:AC95">W12</f>
        <v>1252</v>
      </c>
      <c r="X95" s="670">
        <f t="shared" si="47"/>
        <v>416</v>
      </c>
      <c r="Y95" s="670">
        <f t="shared" si="47"/>
        <v>836</v>
      </c>
      <c r="Z95" s="670">
        <f t="shared" si="47"/>
        <v>598</v>
      </c>
      <c r="AA95" s="670">
        <f t="shared" si="47"/>
        <v>202</v>
      </c>
      <c r="AB95" s="670">
        <f t="shared" si="47"/>
        <v>36</v>
      </c>
      <c r="AC95" s="671">
        <f t="shared" si="47"/>
        <v>0</v>
      </c>
      <c r="AD95" s="508">
        <f aca="true" t="shared" si="48" ref="AD95:AI95">AD42+AD38+AD32</f>
        <v>864</v>
      </c>
      <c r="AE95" s="601">
        <f t="shared" si="48"/>
        <v>288</v>
      </c>
      <c r="AF95" s="601">
        <f t="shared" si="48"/>
        <v>576</v>
      </c>
      <c r="AG95" s="601">
        <f t="shared" si="48"/>
        <v>278</v>
      </c>
      <c r="AH95" s="601">
        <f t="shared" si="48"/>
        <v>294</v>
      </c>
      <c r="AI95" s="601">
        <f t="shared" si="48"/>
        <v>4</v>
      </c>
      <c r="AJ95" s="602"/>
      <c r="AK95" s="508">
        <f aca="true" t="shared" si="49" ref="AK95:AP95">AK42+AK38+AK32</f>
        <v>918</v>
      </c>
      <c r="AL95" s="601">
        <f t="shared" si="49"/>
        <v>306</v>
      </c>
      <c r="AM95" s="601">
        <f t="shared" si="49"/>
        <v>612</v>
      </c>
      <c r="AN95" s="601">
        <f t="shared" si="49"/>
        <v>290</v>
      </c>
      <c r="AO95" s="601">
        <f t="shared" si="49"/>
        <v>296</v>
      </c>
      <c r="AP95" s="601">
        <f t="shared" si="49"/>
        <v>26</v>
      </c>
      <c r="AQ95" s="602"/>
      <c r="AR95" s="508">
        <f>AR42+AR38+AR32</f>
        <v>764</v>
      </c>
      <c r="AS95" s="601">
        <f>AS42+AS38+AS32</f>
        <v>255</v>
      </c>
      <c r="AT95" s="601">
        <f>AT42+AT38+AT32</f>
        <v>509</v>
      </c>
      <c r="AU95" s="601">
        <f>AU42+AU38+AU32</f>
        <v>295</v>
      </c>
      <c r="AV95" s="601">
        <f>AV42+AV38+AV32</f>
        <v>214</v>
      </c>
      <c r="AW95" s="601"/>
      <c r="AX95" s="602"/>
      <c r="AY95" s="508">
        <f>AY42+AY38+AY32</f>
        <v>910</v>
      </c>
      <c r="AZ95" s="601">
        <f>AZ42+AZ38+AZ32</f>
        <v>303</v>
      </c>
      <c r="BA95" s="601">
        <f>BA42+BA38+BA32</f>
        <v>607</v>
      </c>
      <c r="BB95" s="601">
        <f>BB42+BB38+BB32</f>
        <v>289</v>
      </c>
      <c r="BC95" s="601">
        <f>BC42+BC38+BC32</f>
        <v>218</v>
      </c>
      <c r="BD95" s="601"/>
      <c r="BE95" s="602">
        <f aca="true" t="shared" si="50" ref="BE95:BJ95">BE42+BE38+BE32</f>
        <v>100</v>
      </c>
      <c r="BF95" s="508">
        <f t="shared" si="50"/>
        <v>594</v>
      </c>
      <c r="BG95" s="601">
        <f t="shared" si="50"/>
        <v>198</v>
      </c>
      <c r="BH95" s="601">
        <f t="shared" si="50"/>
        <v>396</v>
      </c>
      <c r="BI95" s="601">
        <f t="shared" si="50"/>
        <v>202</v>
      </c>
      <c r="BJ95" s="601">
        <f t="shared" si="50"/>
        <v>144</v>
      </c>
      <c r="BK95" s="601"/>
      <c r="BL95" s="602">
        <f>BL42+BL38+BL32</f>
        <v>50</v>
      </c>
      <c r="BM95" s="508">
        <f>BM42+BM38+BM32</f>
        <v>486</v>
      </c>
      <c r="BN95" s="601">
        <f>BN42+BN32</f>
        <v>162</v>
      </c>
      <c r="BO95" s="601">
        <f>BO42+BO38+BO32</f>
        <v>324</v>
      </c>
      <c r="BP95" s="601">
        <f>BP42+BP38+BP32</f>
        <v>204</v>
      </c>
      <c r="BQ95" s="601">
        <f>BQ42+BQ38+BQ32</f>
        <v>90</v>
      </c>
      <c r="BR95" s="601"/>
      <c r="BS95" s="602"/>
      <c r="BT95" s="603">
        <f>BM95+BF95+AY95+AR95+AK95+AD95</f>
        <v>4536</v>
      </c>
      <c r="BU95" s="603">
        <f>BN95+BG95+AZ95+AS95+AL95+AE95</f>
        <v>1512</v>
      </c>
      <c r="BV95" s="603">
        <f>BO95+BH95+BA95+AT95+AM95+AF95</f>
        <v>3024</v>
      </c>
      <c r="BW95" s="603">
        <f>BP95+BI95+BB95+AU95+AN95+AG95</f>
        <v>1558</v>
      </c>
      <c r="BX95" s="603">
        <f>BQ95+BJ95+BC95+AV95+AO95+AH95</f>
        <v>1256</v>
      </c>
      <c r="BY95" s="603">
        <f>AP95+AI95</f>
        <v>30</v>
      </c>
      <c r="BZ95" s="603">
        <f>BL95+BE95</f>
        <v>150</v>
      </c>
    </row>
    <row r="96" spans="1:71" s="376" customFormat="1" ht="18.75" customHeight="1" thickBot="1">
      <c r="A96" s="431" t="s">
        <v>371</v>
      </c>
      <c r="B96" s="598" t="s">
        <v>372</v>
      </c>
      <c r="C96" s="508"/>
      <c r="D96" s="599"/>
      <c r="E96" s="600"/>
      <c r="F96" s="601"/>
      <c r="G96" s="601"/>
      <c r="H96" s="507"/>
      <c r="I96" s="508">
        <v>4536</v>
      </c>
      <c r="J96" s="601"/>
      <c r="K96" s="601"/>
      <c r="L96" s="601"/>
      <c r="M96" s="601"/>
      <c r="N96" s="601"/>
      <c r="O96" s="599"/>
      <c r="P96" s="649"/>
      <c r="Q96" s="670"/>
      <c r="R96" s="670"/>
      <c r="S96" s="670"/>
      <c r="T96" s="670"/>
      <c r="U96" s="670"/>
      <c r="V96" s="671"/>
      <c r="W96" s="649"/>
      <c r="X96" s="670"/>
      <c r="Y96" s="670"/>
      <c r="Z96" s="670"/>
      <c r="AA96" s="670"/>
      <c r="AB96" s="670"/>
      <c r="AC96" s="671"/>
      <c r="AD96" s="508"/>
      <c r="AE96" s="601"/>
      <c r="AF96" s="601"/>
      <c r="AG96" s="601"/>
      <c r="AH96" s="601"/>
      <c r="AI96" s="601"/>
      <c r="AJ96" s="602"/>
      <c r="AK96" s="508"/>
      <c r="AL96" s="601"/>
      <c r="AM96" s="601"/>
      <c r="AN96" s="601"/>
      <c r="AO96" s="601"/>
      <c r="AP96" s="601"/>
      <c r="AQ96" s="602"/>
      <c r="AR96" s="508"/>
      <c r="AS96" s="601"/>
      <c r="AT96" s="601"/>
      <c r="AU96" s="601"/>
      <c r="AV96" s="601"/>
      <c r="AW96" s="601"/>
      <c r="AX96" s="602"/>
      <c r="AY96" s="508"/>
      <c r="AZ96" s="601"/>
      <c r="BA96" s="601"/>
      <c r="BB96" s="601"/>
      <c r="BC96" s="601"/>
      <c r="BD96" s="601"/>
      <c r="BE96" s="602"/>
      <c r="BF96" s="508"/>
      <c r="BG96" s="601"/>
      <c r="BH96" s="601"/>
      <c r="BI96" s="601"/>
      <c r="BJ96" s="601"/>
      <c r="BK96" s="601"/>
      <c r="BL96" s="602"/>
      <c r="BM96" s="508"/>
      <c r="BN96" s="601"/>
      <c r="BO96" s="601"/>
      <c r="BP96" s="601"/>
      <c r="BQ96" s="601" t="s">
        <v>474</v>
      </c>
      <c r="BR96" s="601"/>
      <c r="BS96" s="602"/>
    </row>
    <row r="97" spans="1:71" s="376" customFormat="1" ht="18.75" customHeight="1" thickBot="1">
      <c r="A97" s="604" t="s">
        <v>373</v>
      </c>
      <c r="B97" s="605" t="s">
        <v>374</v>
      </c>
      <c r="C97" s="475"/>
      <c r="D97" s="374"/>
      <c r="E97" s="375"/>
      <c r="F97" s="568"/>
      <c r="G97" s="374"/>
      <c r="H97" s="507"/>
      <c r="I97" s="508"/>
      <c r="J97" s="601"/>
      <c r="K97" s="601"/>
      <c r="L97" s="601"/>
      <c r="M97" s="601"/>
      <c r="N97" s="601"/>
      <c r="O97" s="599"/>
      <c r="P97" s="672"/>
      <c r="Q97" s="670"/>
      <c r="R97" s="673"/>
      <c r="S97" s="674"/>
      <c r="T97" s="674"/>
      <c r="U97" s="674"/>
      <c r="V97" s="671"/>
      <c r="W97" s="672"/>
      <c r="X97" s="674"/>
      <c r="Y97" s="670"/>
      <c r="Z97" s="670"/>
      <c r="AA97" s="673"/>
      <c r="AB97" s="674"/>
      <c r="AC97" s="671"/>
      <c r="AD97" s="508"/>
      <c r="AE97" s="601"/>
      <c r="AF97" s="601"/>
      <c r="AG97" s="601"/>
      <c r="AH97" s="601"/>
      <c r="AI97" s="601"/>
      <c r="AJ97" s="602"/>
      <c r="AK97" s="508"/>
      <c r="AL97" s="601"/>
      <c r="AM97" s="601"/>
      <c r="AN97" s="601"/>
      <c r="AO97" s="601"/>
      <c r="AP97" s="601"/>
      <c r="AQ97" s="602"/>
      <c r="AR97" s="508"/>
      <c r="AS97" s="601"/>
      <c r="AT97" s="601"/>
      <c r="AU97" s="601"/>
      <c r="AV97" s="601"/>
      <c r="AW97" s="601"/>
      <c r="AX97" s="602"/>
      <c r="AY97" s="508"/>
      <c r="AZ97" s="601"/>
      <c r="BA97" s="601"/>
      <c r="BB97" s="601"/>
      <c r="BC97" s="601"/>
      <c r="BD97" s="601"/>
      <c r="BE97" s="602"/>
      <c r="BF97" s="508"/>
      <c r="BG97" s="601"/>
      <c r="BH97" s="601"/>
      <c r="BI97" s="601"/>
      <c r="BJ97" s="601"/>
      <c r="BK97" s="601"/>
      <c r="BL97" s="602"/>
      <c r="BM97" s="508"/>
      <c r="BN97" s="601"/>
      <c r="BO97" s="601"/>
      <c r="BP97" s="601"/>
      <c r="BQ97" s="601" t="s">
        <v>475</v>
      </c>
      <c r="BR97" s="601"/>
      <c r="BS97" s="602"/>
    </row>
    <row r="98" spans="1:71" s="300" customFormat="1" ht="15" customHeight="1">
      <c r="A98" s="1170" t="s">
        <v>613</v>
      </c>
      <c r="B98" s="1171"/>
      <c r="C98" s="1176" t="s">
        <v>288</v>
      </c>
      <c r="D98" s="1179" t="s">
        <v>396</v>
      </c>
      <c r="E98" s="1180"/>
      <c r="F98" s="1180"/>
      <c r="G98" s="1180"/>
      <c r="H98" s="1181"/>
      <c r="I98" s="606">
        <f aca="true" t="shared" si="51" ref="I98:O98">I95</f>
        <v>6636</v>
      </c>
      <c r="J98" s="606">
        <f t="shared" si="51"/>
        <v>2200</v>
      </c>
      <c r="K98" s="607">
        <f t="shared" si="51"/>
        <v>4440</v>
      </c>
      <c r="L98" s="359">
        <f t="shared" si="51"/>
        <v>2614</v>
      </c>
      <c r="M98" s="607">
        <f t="shared" si="51"/>
        <v>1554</v>
      </c>
      <c r="N98" s="359">
        <f t="shared" si="51"/>
        <v>92</v>
      </c>
      <c r="O98" s="608">
        <f t="shared" si="51"/>
        <v>180</v>
      </c>
      <c r="P98" s="675">
        <f aca="true" t="shared" si="52" ref="P98:U98">P95</f>
        <v>852</v>
      </c>
      <c r="Q98" s="675">
        <f t="shared" si="52"/>
        <v>284</v>
      </c>
      <c r="R98" s="675">
        <f t="shared" si="52"/>
        <v>568</v>
      </c>
      <c r="S98" s="675">
        <f t="shared" si="52"/>
        <v>414</v>
      </c>
      <c r="T98" s="675">
        <f t="shared" si="52"/>
        <v>128</v>
      </c>
      <c r="U98" s="675">
        <f t="shared" si="52"/>
        <v>26</v>
      </c>
      <c r="V98" s="675"/>
      <c r="W98" s="675">
        <f aca="true" t="shared" si="53" ref="W98:AC98">W95</f>
        <v>1252</v>
      </c>
      <c r="X98" s="675">
        <f t="shared" si="53"/>
        <v>416</v>
      </c>
      <c r="Y98" s="675">
        <f t="shared" si="53"/>
        <v>836</v>
      </c>
      <c r="Z98" s="675">
        <f t="shared" si="53"/>
        <v>598</v>
      </c>
      <c r="AA98" s="675">
        <f t="shared" si="53"/>
        <v>202</v>
      </c>
      <c r="AB98" s="675">
        <f t="shared" si="53"/>
        <v>36</v>
      </c>
      <c r="AC98" s="675">
        <f t="shared" si="53"/>
        <v>0</v>
      </c>
      <c r="AD98" s="423">
        <f aca="true" t="shared" si="54" ref="AD98:AI98">AD95</f>
        <v>864</v>
      </c>
      <c r="AE98" s="423">
        <f t="shared" si="54"/>
        <v>288</v>
      </c>
      <c r="AF98" s="423">
        <f t="shared" si="54"/>
        <v>576</v>
      </c>
      <c r="AG98" s="423">
        <f t="shared" si="54"/>
        <v>278</v>
      </c>
      <c r="AH98" s="423">
        <f t="shared" si="54"/>
        <v>294</v>
      </c>
      <c r="AI98" s="423">
        <f t="shared" si="54"/>
        <v>4</v>
      </c>
      <c r="AJ98" s="423"/>
      <c r="AK98" s="423">
        <f aca="true" t="shared" si="55" ref="AK98:AP98">AK95</f>
        <v>918</v>
      </c>
      <c r="AL98" s="423">
        <f t="shared" si="55"/>
        <v>306</v>
      </c>
      <c r="AM98" s="423">
        <f t="shared" si="55"/>
        <v>612</v>
      </c>
      <c r="AN98" s="423">
        <f t="shared" si="55"/>
        <v>290</v>
      </c>
      <c r="AO98" s="423">
        <f t="shared" si="55"/>
        <v>296</v>
      </c>
      <c r="AP98" s="423">
        <f t="shared" si="55"/>
        <v>26</v>
      </c>
      <c r="AQ98" s="423"/>
      <c r="AR98" s="423">
        <f>AR95</f>
        <v>764</v>
      </c>
      <c r="AS98" s="423">
        <f>AS95</f>
        <v>255</v>
      </c>
      <c r="AT98" s="423">
        <f>AT95</f>
        <v>509</v>
      </c>
      <c r="AU98" s="423">
        <f>AU95</f>
        <v>295</v>
      </c>
      <c r="AV98" s="423">
        <f>AV95</f>
        <v>214</v>
      </c>
      <c r="AW98" s="423"/>
      <c r="AX98" s="423"/>
      <c r="AY98" s="423">
        <f>AY95</f>
        <v>910</v>
      </c>
      <c r="AZ98" s="423">
        <f>AZ95</f>
        <v>303</v>
      </c>
      <c r="BA98" s="423">
        <f>BA95</f>
        <v>607</v>
      </c>
      <c r="BB98" s="423">
        <f>BB95</f>
        <v>289</v>
      </c>
      <c r="BC98" s="423">
        <f>BC95</f>
        <v>218</v>
      </c>
      <c r="BD98" s="423"/>
      <c r="BE98" s="423">
        <f aca="true" t="shared" si="56" ref="BE98:BJ98">BE95</f>
        <v>100</v>
      </c>
      <c r="BF98" s="423">
        <f t="shared" si="56"/>
        <v>594</v>
      </c>
      <c r="BG98" s="423">
        <f t="shared" si="56"/>
        <v>198</v>
      </c>
      <c r="BH98" s="423">
        <f t="shared" si="56"/>
        <v>396</v>
      </c>
      <c r="BI98" s="423">
        <f t="shared" si="56"/>
        <v>202</v>
      </c>
      <c r="BJ98" s="423">
        <f t="shared" si="56"/>
        <v>144</v>
      </c>
      <c r="BK98" s="423"/>
      <c r="BL98" s="423">
        <f aca="true" t="shared" si="57" ref="BL98:BQ98">BL95</f>
        <v>50</v>
      </c>
      <c r="BM98" s="423">
        <f t="shared" si="57"/>
        <v>486</v>
      </c>
      <c r="BN98" s="423">
        <f t="shared" si="57"/>
        <v>162</v>
      </c>
      <c r="BO98" s="423">
        <f t="shared" si="57"/>
        <v>324</v>
      </c>
      <c r="BP98" s="423">
        <f t="shared" si="57"/>
        <v>204</v>
      </c>
      <c r="BQ98" s="423">
        <f t="shared" si="57"/>
        <v>90</v>
      </c>
      <c r="BR98" s="423"/>
      <c r="BS98" s="423"/>
    </row>
    <row r="99" spans="1:72" ht="15.75">
      <c r="A99" s="1172"/>
      <c r="B99" s="1173"/>
      <c r="C99" s="1177"/>
      <c r="D99" s="1182" t="s">
        <v>397</v>
      </c>
      <c r="E99" s="1183"/>
      <c r="F99" s="1183"/>
      <c r="G99" s="1183"/>
      <c r="H99" s="1184"/>
      <c r="I99" s="357"/>
      <c r="J99" s="357"/>
      <c r="K99" s="616"/>
      <c r="L99" s="617"/>
      <c r="M99" s="618">
        <f>AO99+AV99+BC99+BJ99+BQ99+AH99+AA99+T99</f>
        <v>360</v>
      </c>
      <c r="N99" s="619"/>
      <c r="O99" s="358"/>
      <c r="P99" s="676"/>
      <c r="Q99" s="676"/>
      <c r="R99" s="676"/>
      <c r="S99" s="676"/>
      <c r="T99" s="676"/>
      <c r="U99" s="676"/>
      <c r="V99" s="676"/>
      <c r="W99" s="676"/>
      <c r="X99" s="676"/>
      <c r="Y99" s="676"/>
      <c r="Z99" s="676"/>
      <c r="AA99" s="676"/>
      <c r="AB99" s="676"/>
      <c r="AC99" s="676"/>
      <c r="AD99" s="427"/>
      <c r="AE99" s="427"/>
      <c r="AF99" s="427"/>
      <c r="AG99" s="427"/>
      <c r="AH99" s="427">
        <f>AH66+AH67</f>
        <v>108</v>
      </c>
      <c r="AI99" s="427"/>
      <c r="AJ99" s="427"/>
      <c r="AK99" s="427"/>
      <c r="AL99" s="427"/>
      <c r="AM99" s="427"/>
      <c r="AN99" s="427"/>
      <c r="AO99" s="427">
        <f>AO88+AO70+AO69+AO68</f>
        <v>180</v>
      </c>
      <c r="AP99" s="427"/>
      <c r="AQ99" s="427"/>
      <c r="AR99" s="427"/>
      <c r="AS99" s="427"/>
      <c r="AT99" s="427"/>
      <c r="AU99" s="427"/>
      <c r="AV99" s="427"/>
      <c r="AW99" s="427"/>
      <c r="AX99" s="427"/>
      <c r="AY99" s="427"/>
      <c r="AZ99" s="427"/>
      <c r="BA99" s="427"/>
      <c r="BB99" s="427"/>
      <c r="BC99" s="427">
        <f>BC93</f>
        <v>72</v>
      </c>
      <c r="BD99" s="427"/>
      <c r="BE99" s="427"/>
      <c r="BF99" s="427"/>
      <c r="BG99" s="427"/>
      <c r="BH99" s="427"/>
      <c r="BI99" s="427"/>
      <c r="BJ99" s="427">
        <f>BJ78</f>
        <v>0</v>
      </c>
      <c r="BK99" s="427"/>
      <c r="BL99" s="427"/>
      <c r="BM99" s="427"/>
      <c r="BN99" s="427"/>
      <c r="BO99" s="427"/>
      <c r="BP99" s="427"/>
      <c r="BQ99" s="427"/>
      <c r="BR99" s="427"/>
      <c r="BS99" s="427"/>
      <c r="BT99" s="620"/>
    </row>
    <row r="100" spans="1:72" ht="34.5" customHeight="1">
      <c r="A100" s="1172"/>
      <c r="B100" s="1173"/>
      <c r="C100" s="1177"/>
      <c r="D100" s="1182" t="s">
        <v>473</v>
      </c>
      <c r="E100" s="1183"/>
      <c r="F100" s="1183"/>
      <c r="G100" s="1183"/>
      <c r="H100" s="1184"/>
      <c r="I100" s="357"/>
      <c r="J100" s="357"/>
      <c r="K100" s="616"/>
      <c r="L100" s="617"/>
      <c r="M100" s="618">
        <f>AO100+AV100+BC100+BJ100+BQ100+AH100+AA100+T100</f>
        <v>216</v>
      </c>
      <c r="N100" s="621"/>
      <c r="O100" s="622"/>
      <c r="P100" s="676"/>
      <c r="Q100" s="676"/>
      <c r="R100" s="676"/>
      <c r="S100" s="676"/>
      <c r="T100" s="676"/>
      <c r="U100" s="676"/>
      <c r="V100" s="676"/>
      <c r="W100" s="676"/>
      <c r="X100" s="676"/>
      <c r="Y100" s="676"/>
      <c r="Z100" s="676"/>
      <c r="AA100" s="676"/>
      <c r="AB100" s="676"/>
      <c r="AC100" s="676"/>
      <c r="AD100" s="427"/>
      <c r="AE100" s="427"/>
      <c r="AF100" s="427"/>
      <c r="AG100" s="427"/>
      <c r="AH100" s="427"/>
      <c r="AI100" s="427"/>
      <c r="AJ100" s="427"/>
      <c r="AK100" s="427"/>
      <c r="AL100" s="427"/>
      <c r="AM100" s="427"/>
      <c r="AN100" s="427"/>
      <c r="AO100" s="427"/>
      <c r="AP100" s="427"/>
      <c r="AQ100" s="427"/>
      <c r="AR100" s="427"/>
      <c r="AS100" s="427"/>
      <c r="AT100" s="427"/>
      <c r="AU100" s="427"/>
      <c r="AV100" s="427"/>
      <c r="AW100" s="427"/>
      <c r="AX100" s="427"/>
      <c r="AY100" s="427"/>
      <c r="AZ100" s="427"/>
      <c r="BA100" s="427"/>
      <c r="BB100" s="427"/>
      <c r="BC100" s="427">
        <f>BC89</f>
        <v>72</v>
      </c>
      <c r="BD100" s="427"/>
      <c r="BE100" s="427"/>
      <c r="BF100" s="427"/>
      <c r="BG100" s="427"/>
      <c r="BH100" s="427"/>
      <c r="BI100" s="427"/>
      <c r="BJ100" s="427">
        <f>BJ71</f>
        <v>0</v>
      </c>
      <c r="BK100" s="427"/>
      <c r="BL100" s="427"/>
      <c r="BM100" s="427"/>
      <c r="BN100" s="427"/>
      <c r="BO100" s="427"/>
      <c r="BP100" s="427"/>
      <c r="BQ100" s="427">
        <f>BQ94+BQ79</f>
        <v>144</v>
      </c>
      <c r="BR100" s="427"/>
      <c r="BS100" s="427"/>
      <c r="BT100" s="620"/>
    </row>
    <row r="101" spans="1:71" ht="34.5" customHeight="1">
      <c r="A101" s="1172"/>
      <c r="B101" s="1173"/>
      <c r="C101" s="1177"/>
      <c r="D101" s="1185" t="s">
        <v>404</v>
      </c>
      <c r="E101" s="1186"/>
      <c r="F101" s="1186"/>
      <c r="G101" s="1186"/>
      <c r="H101" s="1187"/>
      <c r="I101" s="531"/>
      <c r="J101" s="623"/>
      <c r="K101" s="624">
        <f>R101+Y101+AF101+AM101+AT101+BA101+BH101+BO101</f>
        <v>22</v>
      </c>
      <c r="L101" s="625"/>
      <c r="M101" s="626"/>
      <c r="N101" s="627"/>
      <c r="O101" s="628"/>
      <c r="P101" s="676"/>
      <c r="Q101" s="676"/>
      <c r="R101" s="676">
        <v>3</v>
      </c>
      <c r="S101" s="676"/>
      <c r="T101" s="676"/>
      <c r="U101" s="676"/>
      <c r="V101" s="676"/>
      <c r="W101" s="676"/>
      <c r="X101" s="676"/>
      <c r="Y101" s="676">
        <v>3</v>
      </c>
      <c r="Z101" s="676"/>
      <c r="AA101" s="676"/>
      <c r="AB101" s="676"/>
      <c r="AC101" s="676"/>
      <c r="AD101" s="629"/>
      <c r="AE101" s="629"/>
      <c r="AF101" s="629">
        <v>2</v>
      </c>
      <c r="AG101" s="629"/>
      <c r="AH101" s="629"/>
      <c r="AI101" s="629"/>
      <c r="AJ101" s="629"/>
      <c r="AK101" s="629"/>
      <c r="AL101" s="629"/>
      <c r="AM101" s="629">
        <v>2</v>
      </c>
      <c r="AN101" s="629"/>
      <c r="AO101" s="629"/>
      <c r="AP101" s="629"/>
      <c r="AQ101" s="629"/>
      <c r="AR101" s="629"/>
      <c r="AS101" s="629"/>
      <c r="AT101" s="629">
        <v>4</v>
      </c>
      <c r="AU101" s="629"/>
      <c r="AV101" s="629"/>
      <c r="AW101" s="629"/>
      <c r="AX101" s="629"/>
      <c r="AY101" s="629"/>
      <c r="AZ101" s="629"/>
      <c r="BA101" s="629">
        <v>3</v>
      </c>
      <c r="BB101" s="629"/>
      <c r="BC101" s="629"/>
      <c r="BD101" s="629"/>
      <c r="BE101" s="629"/>
      <c r="BF101" s="629"/>
      <c r="BG101" s="629"/>
      <c r="BH101" s="629">
        <v>3</v>
      </c>
      <c r="BI101" s="629"/>
      <c r="BJ101" s="629"/>
      <c r="BK101" s="629"/>
      <c r="BL101" s="629"/>
      <c r="BM101" s="629"/>
      <c r="BN101" s="629"/>
      <c r="BO101" s="629">
        <v>2</v>
      </c>
      <c r="BP101" s="629"/>
      <c r="BQ101" s="629"/>
      <c r="BR101" s="629"/>
      <c r="BS101" s="425"/>
    </row>
    <row r="102" spans="1:71" ht="15.75">
      <c r="A102" s="1172"/>
      <c r="B102" s="1173"/>
      <c r="C102" s="1177"/>
      <c r="D102" s="1182" t="s">
        <v>398</v>
      </c>
      <c r="E102" s="1183"/>
      <c r="F102" s="1183"/>
      <c r="G102" s="1183"/>
      <c r="H102" s="1184"/>
      <c r="I102" s="357"/>
      <c r="J102" s="630"/>
      <c r="K102" s="631">
        <f>R102+Y102+AF102+AM102+AT102+BA102+BH102+BO102</f>
        <v>77</v>
      </c>
      <c r="L102" s="625"/>
      <c r="M102" s="631"/>
      <c r="N102" s="632"/>
      <c r="O102" s="633"/>
      <c r="P102" s="676"/>
      <c r="Q102" s="676"/>
      <c r="R102" s="676">
        <v>10</v>
      </c>
      <c r="S102" s="676"/>
      <c r="T102" s="676"/>
      <c r="U102" s="676"/>
      <c r="V102" s="676"/>
      <c r="W102" s="676"/>
      <c r="X102" s="676"/>
      <c r="Y102" s="676">
        <v>10</v>
      </c>
      <c r="Z102" s="676"/>
      <c r="AA102" s="676"/>
      <c r="AB102" s="676"/>
      <c r="AC102" s="676"/>
      <c r="AD102" s="629"/>
      <c r="AE102" s="629"/>
      <c r="AF102" s="629">
        <v>8</v>
      </c>
      <c r="AG102" s="629"/>
      <c r="AH102" s="629"/>
      <c r="AI102" s="629"/>
      <c r="AJ102" s="629"/>
      <c r="AK102" s="629"/>
      <c r="AL102" s="629"/>
      <c r="AM102" s="629">
        <v>12</v>
      </c>
      <c r="AN102" s="629"/>
      <c r="AO102" s="629"/>
      <c r="AP102" s="629"/>
      <c r="AQ102" s="629"/>
      <c r="AR102" s="629"/>
      <c r="AS102" s="629"/>
      <c r="AT102" s="629">
        <v>11</v>
      </c>
      <c r="AU102" s="629"/>
      <c r="AV102" s="629"/>
      <c r="AW102" s="629"/>
      <c r="AX102" s="629"/>
      <c r="AY102" s="629"/>
      <c r="AZ102" s="629"/>
      <c r="BA102" s="629">
        <v>11</v>
      </c>
      <c r="BB102" s="629"/>
      <c r="BC102" s="629"/>
      <c r="BD102" s="629"/>
      <c r="BE102" s="629"/>
      <c r="BF102" s="629"/>
      <c r="BG102" s="629"/>
      <c r="BH102" s="629">
        <v>7</v>
      </c>
      <c r="BI102" s="629"/>
      <c r="BJ102" s="629"/>
      <c r="BK102" s="629"/>
      <c r="BL102" s="629"/>
      <c r="BM102" s="629"/>
      <c r="BN102" s="629"/>
      <c r="BO102" s="629">
        <v>8</v>
      </c>
      <c r="BP102" s="629"/>
      <c r="BQ102" s="629"/>
      <c r="BR102" s="629"/>
      <c r="BS102" s="425"/>
    </row>
    <row r="103" spans="1:71" ht="57" customHeight="1" thickBot="1">
      <c r="A103" s="1174"/>
      <c r="B103" s="1175"/>
      <c r="C103" s="1178"/>
      <c r="D103" s="1188" t="s">
        <v>399</v>
      </c>
      <c r="E103" s="1189"/>
      <c r="F103" s="1189"/>
      <c r="G103" s="1189"/>
      <c r="H103" s="1190"/>
      <c r="I103" s="609"/>
      <c r="J103" s="634"/>
      <c r="K103" s="635">
        <f>AM103+AT103+BA103+BH103+BO103</f>
        <v>0</v>
      </c>
      <c r="L103" s="636"/>
      <c r="M103" s="635"/>
      <c r="N103" s="637"/>
      <c r="O103" s="638"/>
      <c r="P103" s="677"/>
      <c r="Q103" s="677"/>
      <c r="R103" s="677"/>
      <c r="S103" s="677"/>
      <c r="T103" s="677"/>
      <c r="U103" s="677"/>
      <c r="V103" s="677"/>
      <c r="W103" s="677"/>
      <c r="X103" s="677"/>
      <c r="Y103" s="677"/>
      <c r="Z103" s="677"/>
      <c r="AA103" s="677"/>
      <c r="AB103" s="677"/>
      <c r="AC103" s="677"/>
      <c r="AD103" s="639"/>
      <c r="AE103" s="639"/>
      <c r="AF103" s="639"/>
      <c r="AG103" s="639"/>
      <c r="AH103" s="639"/>
      <c r="AI103" s="639"/>
      <c r="AJ103" s="639"/>
      <c r="AK103" s="639"/>
      <c r="AL103" s="639"/>
      <c r="AM103" s="639"/>
      <c r="AN103" s="639"/>
      <c r="AO103" s="639"/>
      <c r="AP103" s="639"/>
      <c r="AQ103" s="639"/>
      <c r="AR103" s="639"/>
      <c r="AS103" s="639"/>
      <c r="AT103" s="639"/>
      <c r="AU103" s="639"/>
      <c r="AV103" s="639"/>
      <c r="AW103" s="639"/>
      <c r="AX103" s="639"/>
      <c r="AY103" s="639"/>
      <c r="AZ103" s="639"/>
      <c r="BA103" s="639"/>
      <c r="BB103" s="639"/>
      <c r="BC103" s="639"/>
      <c r="BD103" s="639"/>
      <c r="BE103" s="639"/>
      <c r="BF103" s="639"/>
      <c r="BG103" s="639"/>
      <c r="BH103" s="639"/>
      <c r="BI103" s="639"/>
      <c r="BJ103" s="639"/>
      <c r="BK103" s="639"/>
      <c r="BL103" s="639"/>
      <c r="BM103" s="639"/>
      <c r="BN103" s="639"/>
      <c r="BO103" s="639"/>
      <c r="BP103" s="639"/>
      <c r="BQ103" s="639"/>
      <c r="BR103" s="639"/>
      <c r="BS103" s="610"/>
    </row>
    <row r="105" spans="54:71" ht="15">
      <c r="BB105" s="1169" t="s">
        <v>588</v>
      </c>
      <c r="BC105" s="1169"/>
      <c r="BD105" s="1169"/>
      <c r="BE105" s="1169"/>
      <c r="BF105" s="1169"/>
      <c r="BG105" s="1169"/>
      <c r="BH105" s="1169"/>
      <c r="BI105" s="1169"/>
      <c r="BJ105" s="1169"/>
      <c r="BK105" s="1169"/>
      <c r="BL105" s="1169"/>
      <c r="BM105" s="1169"/>
      <c r="BN105" s="1169"/>
      <c r="BO105" s="1169"/>
      <c r="BP105" s="1169"/>
      <c r="BQ105" s="1169"/>
      <c r="BR105" s="1169"/>
      <c r="BS105" s="1169"/>
    </row>
  </sheetData>
  <sheetProtection password="EB55" sheet="1" objects="1" scenarios="1"/>
  <mergeCells count="114">
    <mergeCell ref="Y7:Y10"/>
    <mergeCell ref="X7:X10"/>
    <mergeCell ref="W7:W10"/>
    <mergeCell ref="W6:AC6"/>
    <mergeCell ref="W5:AC5"/>
    <mergeCell ref="BF7:BF10"/>
    <mergeCell ref="BA7:BA10"/>
    <mergeCell ref="AV8:AV10"/>
    <mergeCell ref="AW8:AW10"/>
    <mergeCell ref="AX8:AX10"/>
    <mergeCell ref="BG7:BG10"/>
    <mergeCell ref="BH7:BH10"/>
    <mergeCell ref="BM7:BM10"/>
    <mergeCell ref="BN7:BN10"/>
    <mergeCell ref="BO7:BO10"/>
    <mergeCell ref="AR7:AR10"/>
    <mergeCell ref="AS7:AS10"/>
    <mergeCell ref="AT7:AT10"/>
    <mergeCell ref="AY7:AY10"/>
    <mergeCell ref="AZ7:AZ10"/>
    <mergeCell ref="AD7:AD10"/>
    <mergeCell ref="AE7:AE10"/>
    <mergeCell ref="AF7:AF10"/>
    <mergeCell ref="AK7:AK10"/>
    <mergeCell ref="AL7:AL10"/>
    <mergeCell ref="AM7:AM10"/>
    <mergeCell ref="AG8:AG10"/>
    <mergeCell ref="AJ8:AJ10"/>
    <mergeCell ref="AI8:AI10"/>
    <mergeCell ref="AH8:AH10"/>
    <mergeCell ref="BR8:BR10"/>
    <mergeCell ref="BS8:BS10"/>
    <mergeCell ref="BI7:BL7"/>
    <mergeCell ref="BP7:BS7"/>
    <mergeCell ref="BI8:BI10"/>
    <mergeCell ref="BJ8:BJ10"/>
    <mergeCell ref="BK8:BK10"/>
    <mergeCell ref="BL8:BL10"/>
    <mergeCell ref="BD8:BD10"/>
    <mergeCell ref="BE8:BE10"/>
    <mergeCell ref="P3:BE3"/>
    <mergeCell ref="BF4:BS4"/>
    <mergeCell ref="BF5:BL5"/>
    <mergeCell ref="BM5:BS5"/>
    <mergeCell ref="BF6:BL6"/>
    <mergeCell ref="BM6:BS6"/>
    <mergeCell ref="BP8:BP10"/>
    <mergeCell ref="BQ8:BQ10"/>
    <mergeCell ref="BB7:BE7"/>
    <mergeCell ref="AU8:AU10"/>
    <mergeCell ref="AR4:BE4"/>
    <mergeCell ref="AR5:AX5"/>
    <mergeCell ref="AY5:BE5"/>
    <mergeCell ref="AR6:AX6"/>
    <mergeCell ref="AY6:BE6"/>
    <mergeCell ref="AU7:AX7"/>
    <mergeCell ref="BB8:BB10"/>
    <mergeCell ref="BC8:BC10"/>
    <mergeCell ref="AG7:AJ7"/>
    <mergeCell ref="AN7:AQ7"/>
    <mergeCell ref="AQ8:AQ10"/>
    <mergeCell ref="AN8:AN10"/>
    <mergeCell ref="AO8:AO10"/>
    <mergeCell ref="AP8:AP10"/>
    <mergeCell ref="Z7:AC7"/>
    <mergeCell ref="AA8:AA10"/>
    <mergeCell ref="AB8:AB10"/>
    <mergeCell ref="AC8:AC10"/>
    <mergeCell ref="Z8:Z10"/>
    <mergeCell ref="AD4:AQ4"/>
    <mergeCell ref="AD5:AJ5"/>
    <mergeCell ref="AD6:AJ6"/>
    <mergeCell ref="AK5:AQ5"/>
    <mergeCell ref="AK6:AQ6"/>
    <mergeCell ref="D4:D10"/>
    <mergeCell ref="E4:E10"/>
    <mergeCell ref="F4:F10"/>
    <mergeCell ref="G4:G10"/>
    <mergeCell ref="H4:H10"/>
    <mergeCell ref="A1:AU1"/>
    <mergeCell ref="A3:A10"/>
    <mergeCell ref="B3:B10"/>
    <mergeCell ref="I3:O3"/>
    <mergeCell ref="I4:I10"/>
    <mergeCell ref="J4:J10"/>
    <mergeCell ref="P5:V5"/>
    <mergeCell ref="K4:O4"/>
    <mergeCell ref="C3:H3"/>
    <mergeCell ref="C4:C10"/>
    <mergeCell ref="P4:AC4"/>
    <mergeCell ref="K5:K10"/>
    <mergeCell ref="L5:O5"/>
    <mergeCell ref="L6:L10"/>
    <mergeCell ref="M6:M10"/>
    <mergeCell ref="N6:N10"/>
    <mergeCell ref="O6:O10"/>
    <mergeCell ref="P6:V6"/>
    <mergeCell ref="S7:V7"/>
    <mergeCell ref="P7:P10"/>
    <mergeCell ref="Q7:Q10"/>
    <mergeCell ref="R7:R10"/>
    <mergeCell ref="S8:S10"/>
    <mergeCell ref="T8:T10"/>
    <mergeCell ref="U8:U10"/>
    <mergeCell ref="V8:V10"/>
    <mergeCell ref="BB105:BS105"/>
    <mergeCell ref="A98:B103"/>
    <mergeCell ref="C98:C103"/>
    <mergeCell ref="D98:H98"/>
    <mergeCell ref="D99:H99"/>
    <mergeCell ref="D100:H100"/>
    <mergeCell ref="D101:H101"/>
    <mergeCell ref="D102:H102"/>
    <mergeCell ref="D103:H103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rowBreaks count="2" manualBreakCount="2">
    <brk id="46" max="70" man="1"/>
    <brk id="71" max="70" man="1"/>
  </rowBreaks>
  <colBreaks count="2" manualBreakCount="2">
    <brk id="24" max="106" man="1"/>
    <brk id="53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ГЖКТ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Аула И.Ю.</dc:creator>
  <cp:keywords/>
  <dc:description/>
  <cp:lastModifiedBy>RePack by Diakov</cp:lastModifiedBy>
  <cp:lastPrinted>2016-06-21T05:38:04Z</cp:lastPrinted>
  <dcterms:created xsi:type="dcterms:W3CDTF">2007-05-23T07:15:59Z</dcterms:created>
  <dcterms:modified xsi:type="dcterms:W3CDTF">2016-12-05T09:16:54Z</dcterms:modified>
  <cp:category/>
  <cp:version/>
  <cp:contentType/>
  <cp:contentStatus/>
</cp:coreProperties>
</file>